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i lieu theu\2025\Con bao so 11\Ho so ho tro thiet hai con bao so 10,11 (tong hop hoi tro)\Tong hop cac thon sau hop (chuan)\Ban Kem theo Niem yet\"/>
    </mc:Choice>
  </mc:AlternateContent>
  <bookViews>
    <workbookView xWindow="0" yWindow="0" windowWidth="20460" windowHeight="7890"/>
  </bookViews>
  <sheets>
    <sheet name="Lam Nghiep" sheetId="2" r:id="rId1"/>
    <sheet name="Lua" sheetId="5" r:id="rId2"/>
    <sheet name="cay lao nam" sheetId="7" r:id="rId3"/>
    <sheet name="Hang nam" sheetId="6" r:id="rId4"/>
    <sheet name="Ao" sheetId="3" r:id="rId5"/>
  </sheets>
  <externalReferences>
    <externalReference r:id="rId6"/>
  </externalReferences>
  <definedNames>
    <definedName name="chuong_pl_1" localSheetId="2">'cay lao nam'!#REF!</definedName>
    <definedName name="chuong_pl_1_name" localSheetId="2">'cay lao nam'!$A$1</definedName>
    <definedName name="chuong_pl_3_name" localSheetId="4">Ao!$A$2</definedName>
    <definedName name="_xlnm.Print_Titles" localSheetId="2">'cay lao nam'!$3:$5</definedName>
    <definedName name="_xlnm.Print_Titles" localSheetId="3">'Hang nam'!$3:$5</definedName>
    <definedName name="_xlnm.Print_Titles" localSheetId="0">'Lam Nghiep'!$4:$5</definedName>
    <definedName name="_xlnm.Print_Titles" localSheetId="1">Lua!$3:$6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D51" i="5" l="1"/>
  <c r="C51" i="5"/>
  <c r="D10" i="5"/>
  <c r="J10" i="5" s="1"/>
  <c r="H11" i="3" l="1"/>
  <c r="H12" i="3" s="1"/>
  <c r="F102" i="6"/>
  <c r="G102" i="6"/>
  <c r="H102" i="6"/>
  <c r="J101" i="6"/>
  <c r="I23" i="7"/>
  <c r="E23" i="7"/>
  <c r="F23" i="7"/>
  <c r="G23" i="7"/>
  <c r="J23" i="7"/>
  <c r="C23" i="7"/>
  <c r="C16" i="6"/>
  <c r="J16" i="6" s="1"/>
  <c r="C15" i="6"/>
  <c r="J15" i="6" s="1"/>
  <c r="C14" i="6"/>
  <c r="J14" i="6" s="1"/>
  <c r="C13" i="6"/>
  <c r="J13" i="6" s="1"/>
  <c r="C12" i="6"/>
  <c r="J12" i="6" s="1"/>
  <c r="C11" i="6"/>
  <c r="J11" i="6" s="1"/>
  <c r="C10" i="6"/>
  <c r="J10" i="6" s="1"/>
  <c r="C102" i="6" l="1"/>
  <c r="M8" i="6"/>
  <c r="J120" i="6"/>
  <c r="J121" i="6"/>
  <c r="J117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100" i="6"/>
  <c r="J18" i="6"/>
  <c r="H51" i="5"/>
  <c r="L11" i="7"/>
  <c r="L12" i="7"/>
  <c r="L13" i="7"/>
  <c r="L14" i="7"/>
  <c r="L15" i="7"/>
  <c r="L16" i="7"/>
  <c r="L17" i="7"/>
  <c r="L20" i="7"/>
  <c r="L21" i="7"/>
  <c r="L22" i="7"/>
  <c r="L10" i="7"/>
  <c r="J12" i="5" l="1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6" i="5"/>
  <c r="J47" i="5"/>
  <c r="F51" i="5"/>
  <c r="G51" i="5"/>
  <c r="A2" i="5"/>
  <c r="A2" i="7" s="1"/>
  <c r="A2" i="6" s="1"/>
  <c r="E11" i="2"/>
  <c r="F11" i="2"/>
  <c r="G11" i="2"/>
  <c r="H11" i="2"/>
  <c r="I11" i="2"/>
  <c r="J11" i="2"/>
  <c r="K11" i="2"/>
  <c r="L11" i="2"/>
  <c r="N10" i="2"/>
  <c r="N11" i="2" s="1"/>
  <c r="D11" i="2"/>
  <c r="A3" i="3" l="1"/>
  <c r="C11" i="2" l="1"/>
  <c r="C12" i="2" s="1"/>
  <c r="F12" i="3" l="1"/>
  <c r="H19" i="7" l="1"/>
  <c r="D18" i="7"/>
  <c r="L18" i="7" l="1"/>
  <c r="D23" i="7"/>
  <c r="L19" i="7"/>
  <c r="H23" i="7"/>
  <c r="D19" i="6"/>
  <c r="C24" i="7" l="1"/>
  <c r="L23" i="7"/>
  <c r="J19" i="6"/>
  <c r="E50" i="5" l="1"/>
  <c r="J50" i="5" s="1"/>
  <c r="E99" i="6"/>
  <c r="E102" i="6" s="1"/>
  <c r="D98" i="6"/>
  <c r="E49" i="5"/>
  <c r="J49" i="5" s="1"/>
  <c r="E48" i="5"/>
  <c r="J48" i="5" s="1"/>
  <c r="J119" i="6" l="1"/>
  <c r="J98" i="6"/>
  <c r="J99" i="6"/>
  <c r="D95" i="6" l="1"/>
  <c r="E44" i="5"/>
  <c r="J44" i="5" s="1"/>
  <c r="E42" i="5"/>
  <c r="J42" i="5" s="1"/>
  <c r="J95" i="6" l="1"/>
  <c r="E13" i="5"/>
  <c r="J13" i="5" l="1"/>
  <c r="D92" i="6"/>
  <c r="D102" i="6" s="1"/>
  <c r="C103" i="6" s="1"/>
  <c r="E41" i="5"/>
  <c r="J41" i="5" s="1"/>
  <c r="D93" i="6"/>
  <c r="D94" i="6"/>
  <c r="E43" i="5"/>
  <c r="J43" i="5" s="1"/>
  <c r="D96" i="6"/>
  <c r="E45" i="5"/>
  <c r="J45" i="5" s="1"/>
  <c r="D97" i="6"/>
  <c r="J51" i="5" l="1"/>
  <c r="E51" i="5"/>
  <c r="C52" i="5" s="1"/>
  <c r="J93" i="6"/>
  <c r="J96" i="6"/>
  <c r="J97" i="6"/>
  <c r="J94" i="6"/>
  <c r="J92" i="6"/>
  <c r="J102" i="6" s="1"/>
  <c r="J118" i="6" l="1"/>
  <c r="J122" i="6" s="1"/>
</calcChain>
</file>

<file path=xl/sharedStrings.xml><?xml version="1.0" encoding="utf-8"?>
<sst xmlns="http://schemas.openxmlformats.org/spreadsheetml/2006/main" count="264" uniqueCount="151">
  <si>
    <t>TT</t>
  </si>
  <si>
    <t>Tổng giá trị thiệt hại</t>
  </si>
  <si>
    <t>Thiệt hại trên 70%</t>
  </si>
  <si>
    <t>Thiệt hại từ 30% đến 70%</t>
  </si>
  <si>
    <t>Diện tích cây rừng, cây lâm sản ngoài gỗ trồng trên đất lâm nghiệp mới trồng đến 1/2 chu kỳ khai thác</t>
  </si>
  <si>
    <t>Diện tích vườn giống, rừng giống</t>
  </si>
  <si>
    <t>Diện tích cây giống được ươm trong giai đoạn vườn ươm</t>
  </si>
  <si>
    <t>tr.đồng</t>
  </si>
  <si>
    <t>(ha)</t>
  </si>
  <si>
    <t>Nuôi trồng thuỷ sản bán thâm canh, thâm canh trong ao (đầm/hầm)</t>
  </si>
  <si>
    <r>
      <t>Nuôi trồng thuỷ sản trong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bể, lồng, bè</t>
    </r>
  </si>
  <si>
    <t>Nuôi trồng thuỷ sản theo hình thức khác</t>
  </si>
  <si>
    <t>Ha diện tích nuôi bị thiệt hại</t>
  </si>
  <si>
    <t>T T</t>
  </si>
  <si>
    <t>Thiệt hại trên 70% diện tích</t>
  </si>
  <si>
    <t>Thiệt hại từ 30% đến 70% diện tích</t>
  </si>
  <si>
    <t>Diện tích lúa</t>
  </si>
  <si>
    <t>Cây hàng năm khác</t>
  </si>
  <si>
    <t>Sau gieo trồng từ 01 đến 10 ngày</t>
  </si>
  <si>
    <t>Sau gieo trồng từ 10 đến 45 ngày</t>
  </si>
  <si>
    <t>Sau gieo trồng trên 45 ngày</t>
  </si>
  <si>
    <t>Giai đoạn cây con (gieo trồng đến 1/3 thời gian sinh trưởng)</t>
  </si>
  <si>
    <r>
      <t>Giai đoạn cây đang phát triển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1/3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</si>
  <si>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Giai đoạn cận thu hoạch (trên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2/3 thời gian sinh trưởng)</t>
    </r>
  </si>
  <si>
    <r>
      <t>Sau gieo trồng từ 01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10 ngày</t>
    </r>
  </si>
  <si>
    <r>
      <t>Sau gieo trồng từ 10 đến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</si>
  <si>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Sau gieo trồng trên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45 ngày</t>
    </r>
  </si>
  <si>
    <r>
      <t>Giai đoạn cây đang phát triển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(trên 1/3 đến 2/3 thời gian sinh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trưởng)</t>
    </r>
  </si>
  <si>
    <r>
      <t>Giai đoạn cận thu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hoạch (trên 2/3 thời gian sinh trưởng)</t>
    </r>
  </si>
  <si>
    <t>Đơn giá hỗ trợ</t>
  </si>
  <si>
    <t>Thành tiền</t>
  </si>
  <si>
    <t>đồng/ha</t>
  </si>
  <si>
    <t>đồng</t>
  </si>
  <si>
    <t>Đơn giá hỗ trợ (Đồng/ha)</t>
  </si>
  <si>
    <t xml:space="preserve">Đơn giá </t>
  </si>
  <si>
    <t>Thôn Bản Phố</t>
  </si>
  <si>
    <t>Ninh Văn Vinh</t>
  </si>
  <si>
    <t>Phùng Đức Phối</t>
  </si>
  <si>
    <t>Cây trồng lâu năm</t>
  </si>
  <si>
    <t>Vườn cây ở thời kỳ kiến thiết cơ bản</t>
  </si>
  <si>
    <r>
      <t>Vườn cây ở thời kỳ kiến thiết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cơ bản</t>
    </r>
  </si>
  <si>
    <r>
      <t>Vườn cây ở thời kỳ kinh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doanh thiệt hại đến năng suất thu hoạch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nhưng cây không chết</t>
    </r>
  </si>
  <si>
    <r>
      <t>Cây giống trong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giai đoạn vườn ươm được nhân giống từ nguồn vật liệu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khai thác từ cây đầu dòng;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vườn cây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đầu dòng</t>
    </r>
  </si>
  <si>
    <r>
      <t>Vườn cây ở thời kỳ kinh doanh thiệt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hại đến năng suất thu hoạch nhưng cây không chết</t>
    </r>
  </si>
  <si>
    <t>Họ và Tên</t>
  </si>
  <si>
    <t>(Đồng/ha)</t>
  </si>
  <si>
    <t>(Đồng</t>
  </si>
  <si>
    <t>Hà Thị Nhạn</t>
  </si>
  <si>
    <t>Lường Văn Nghi</t>
  </si>
  <si>
    <t>Hà Văn Công</t>
  </si>
  <si>
    <t>Nông Thị Thu</t>
  </si>
  <si>
    <t>Hà Thị San</t>
  </si>
  <si>
    <t>Triệu Đức Phục</t>
  </si>
  <si>
    <t>Hà Thị Hôn</t>
  </si>
  <si>
    <t>Nguyễn Xuân Giang</t>
  </si>
  <si>
    <t>Ninh Quốc Toán</t>
  </si>
  <si>
    <t>Nông Thị Hào</t>
  </si>
  <si>
    <t>Hoàng Văn Tuân  (huyền)</t>
  </si>
  <si>
    <t>Đàm Văn Khánh</t>
  </si>
  <si>
    <t>Hoàng Văn Tòng</t>
  </si>
  <si>
    <t>Hoàng Văn Hưng</t>
  </si>
  <si>
    <t>Triệu Văn Tòng</t>
  </si>
  <si>
    <t>Nguyễn Văn Hưng</t>
  </si>
  <si>
    <t>Hoàng Đức Hoan</t>
  </si>
  <si>
    <t>Triệu Văn Nguyên</t>
  </si>
  <si>
    <t>Triệu Đức Chiến</t>
  </si>
  <si>
    <t>Hà Hữu Hiệu</t>
  </si>
  <si>
    <t>Âu Đình Mạnh</t>
  </si>
  <si>
    <t>Hoàng Văn Lành</t>
  </si>
  <si>
    <t>Lường Văn Trình</t>
  </si>
  <si>
    <t>Hoàng Đình Long</t>
  </si>
  <si>
    <t>Vi Văn Bộ</t>
  </si>
  <si>
    <t>Triệu Văn Tú</t>
  </si>
  <si>
    <t>Triệu Văn Ngọc</t>
  </si>
  <si>
    <t>Triệu Đức Bình</t>
  </si>
  <si>
    <t>Nguyễn Văn Đồng</t>
  </si>
  <si>
    <t>Nguyễn Văn Hạnh</t>
  </si>
  <si>
    <t>Triệu Văn Hùng</t>
  </si>
  <si>
    <t>Triệu Văn Đức</t>
  </si>
  <si>
    <t>Triệu Văn Tung 
(vợ Đinh Thị Duyệt)</t>
  </si>
  <si>
    <t>Nguyễn Văn Hinh</t>
  </si>
  <si>
    <t>Hà Hữu Sơn</t>
  </si>
  <si>
    <t>Triệu Văn Hà</t>
  </si>
  <si>
    <t>Hà Hữu Dũng</t>
  </si>
  <si>
    <t>Triệu Đức Báo
 (vợ Lèng Thị Phúc)</t>
  </si>
  <si>
    <t>Triệu Văn Tiệp</t>
  </si>
  <si>
    <t>Triệu Đức Biên 
(vợ Nguyễn Thị Bích)</t>
  </si>
  <si>
    <t>Hà Thị Mơ</t>
  </si>
  <si>
    <t>Hà Văn Bách</t>
  </si>
  <si>
    <t>Hoàng Văn Thực</t>
  </si>
  <si>
    <t>Hoàng Văn Thuần</t>
  </si>
  <si>
    <t>Hà Văn Dũng</t>
  </si>
  <si>
    <t>Hà Quang Thiêm</t>
  </si>
  <si>
    <t>Lường Văn Tiến</t>
  </si>
  <si>
    <t>Hà Tạ Hành</t>
  </si>
  <si>
    <t>Hà Thị Thào</t>
  </si>
  <si>
    <t>Hà Thị Xiêm</t>
  </si>
  <si>
    <t>Hà Thị Ninh</t>
  </si>
  <si>
    <t>Đàm Văn Bang</t>
  </si>
  <si>
    <t>Hoàng Thanh Chinh</t>
  </si>
  <si>
    <t>Hà Văn Huy</t>
  </si>
  <si>
    <t>Hà Thị Oanh</t>
  </si>
  <si>
    <t>Hoàng Thị Xanh</t>
  </si>
  <si>
    <t>Âu Đình Duy</t>
  </si>
  <si>
    <t>Lường Văn Thảo</t>
  </si>
  <si>
    <t>Lâm Văn Đạt</t>
  </si>
  <si>
    <t>Phùng Thị Vinh</t>
  </si>
  <si>
    <t>Hoàng Văn Mao</t>
  </si>
  <si>
    <t>Hoàng Văn Huy</t>
  </si>
  <si>
    <t>Nguyễn Đình Giang</t>
  </si>
  <si>
    <t>Lâm  Văn Trực</t>
  </si>
  <si>
    <t>Lâm Văn Khôi</t>
  </si>
  <si>
    <t>Vi Tiến Nhị</t>
  </si>
  <si>
    <t>Hà Hữu La</t>
  </si>
  <si>
    <t>Nguyễn Văn Hiển</t>
  </si>
  <si>
    <t>Vi Tiến Bồng</t>
  </si>
  <si>
    <t>Nguyễn Thị Bích</t>
  </si>
  <si>
    <t>Hà Hữu Dinh</t>
  </si>
  <si>
    <t>Triệu Văn Phức</t>
  </si>
  <si>
    <t>Triệu Đức Duy</t>
  </si>
  <si>
    <t>Triệu Văn Doanh</t>
  </si>
  <si>
    <t>Hợp Tác xã 
Trà Hạnh phúc</t>
  </si>
  <si>
    <t>Hoàng Văn Tuân (Hiển)</t>
  </si>
  <si>
    <t>Họ Và Tên</t>
  </si>
  <si>
    <r>
      <t>100m</t>
    </r>
    <r>
      <rPr>
        <i/>
        <vertAlign val="superscript"/>
        <sz val="12"/>
        <color theme="1"/>
        <rFont val="Times New Roman"/>
        <family val="1"/>
      </rPr>
      <t>3</t>
    </r>
    <r>
      <rPr>
        <i/>
        <sz val="12"/>
        <color theme="1"/>
        <rFont val="Times New Roman"/>
        <family val="1"/>
      </rPr>
      <t xml:space="preserve"> thể tích nuôi bị thiệt hại</t>
    </r>
  </si>
  <si>
    <t>Triệu Đức Biên (Nguyễn Thị Bích)</t>
  </si>
  <si>
    <t>Tổng</t>
  </si>
  <si>
    <r>
      <t>Diện tích cây rừng, cây lâm sản ngoài gỗ trồng trên đất lâm nghiệp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1/2 chu kỳ khai thác, diện tích rừng trồng gỗ lớn trên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03 năm tuổi</t>
    </r>
  </si>
  <si>
    <t>Tổng Cộng: (Ha)</t>
  </si>
  <si>
    <t>,</t>
  </si>
  <si>
    <t>Tổng cộng (Ha)</t>
  </si>
  <si>
    <r>
      <t>Vườn cây ở thời kỳ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kinh doanh thiệt hại làm chết cây hoặc đánh giá là cây không còn khả năng phục hồi trở lại trạng thái bình thường</t>
    </r>
  </si>
  <si>
    <t>Tổng cộng (ha)</t>
  </si>
  <si>
    <t>Hà Xuân Thảo</t>
  </si>
  <si>
    <t>Đợt 21/8/2025</t>
  </si>
  <si>
    <t>Âu Đình Thiệp</t>
  </si>
  <si>
    <t>Lâm Công Nin</t>
  </si>
  <si>
    <t>Đồng Thị Ngọc</t>
  </si>
  <si>
    <t>Nguyễn Thị Thùy</t>
  </si>
  <si>
    <t>Đợt tháng 10, cơn bão 10,11</t>
  </si>
  <si>
    <t xml:space="preserve">Tổng </t>
  </si>
  <si>
    <t>Tổng (Ha)</t>
  </si>
  <si>
    <t>Đợt tháng 10/ Cơn bão số 10,11</t>
  </si>
  <si>
    <t>Đợt Cơn bão số 10,11</t>
  </si>
  <si>
    <t>Đợt cơn bão số 10,11</t>
  </si>
  <si>
    <t>Triệu Đức Biên (vợ Nguyễn Thị Bích)</t>
  </si>
  <si>
    <t>Phụ lục 4: TỔNG HỢP HỖ TRỢ ĐỐI VỚI CÂY LÂM NGHIỆP BỊ THIỆT HẠI DO THIÊN TAI (Thôn Bản Phố)</t>
  </si>
  <si>
    <t>Phụ lục 1: TỔNG HỢP  HỖ TRỢ ĐỐI VỚI CÂY LÚA BỊ THIỆT HẠI DO THIÊN TAI (Thôn Bản Phố)</t>
  </si>
  <si>
    <t>Phụ lục 2: TỔNG HỢP HỖ TRỢ ĐỐI VỚI CÂY TRỒNG (CÂY LÂU NĂM) BỊ THIỆT HẠI DO THIÊN TAI (Thôn Bản Phố)</t>
  </si>
  <si>
    <t>Phụ Lục 3: TỔNG HỢP HỖ TRỢ ĐỐI VỚI CÂY TRỒNG (CÂY HÀNG NĂM) BỊ THIỆT HẠI DO THIÊN TAI (Thôn Bản Phố)</t>
  </si>
  <si>
    <t>Phụ lục 5: TỔNG HỢP  HỖ TRỢ ĐỐI VỚI THỦY SẢN BỊ THIỆT HẠI DO THIÊN TAI (Thôn Bản Phố)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</si>
</sst>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_);_(* \(#,##0.0\);_(* &quot;-&quot;??_);_(@_)"/>
    <numFmt numFmtId="167" formatCode="_(* #,##0.000_);_(* \(#,##0.000\);_(* &quot;-&quot;???_);_(@_)"/>
    <numFmt numFmtId="172" formatCode="_(* #,##0.0000_);_(* \(#,##0.0000\);_(* &quot;-&quot;??_);_(@_)"/>
  </numFmts>
  <fonts count="16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FF0000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/>
    <xf numFmtId="0" fontId="7" fillId="2" borderId="0" xfId="0" applyFont="1" applyFill="1"/>
    <xf numFmtId="0" fontId="7" fillId="0" borderId="0" xfId="0" applyFont="1" applyFill="1"/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164" fontId="7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164" fontId="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0" xfId="1" applyNumberFormat="1" applyFont="1" applyFill="1"/>
    <xf numFmtId="164" fontId="7" fillId="0" borderId="1" xfId="1" applyNumberFormat="1" applyFont="1" applyFill="1" applyBorder="1"/>
    <xf numFmtId="0" fontId="7" fillId="0" borderId="1" xfId="0" applyFont="1" applyFill="1" applyBorder="1" applyAlignment="1">
      <alignment horizontal="left"/>
    </xf>
    <xf numFmtId="43" fontId="7" fillId="0" borderId="0" xfId="1" applyFont="1" applyFill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9" fillId="0" borderId="1" xfId="0" applyFont="1" applyFill="1" applyBorder="1"/>
    <xf numFmtId="0" fontId="7" fillId="3" borderId="0" xfId="0" applyFont="1" applyFill="1"/>
    <xf numFmtId="43" fontId="0" fillId="0" borderId="0" xfId="0" applyNumberFormat="1" applyFill="1"/>
    <xf numFmtId="164" fontId="7" fillId="0" borderId="0" xfId="0" applyNumberFormat="1" applyFont="1" applyFill="1"/>
    <xf numFmtId="164" fontId="0" fillId="0" borderId="0" xfId="1" applyNumberFormat="1" applyFont="1"/>
    <xf numFmtId="164" fontId="2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/>
    <xf numFmtId="164" fontId="0" fillId="0" borderId="0" xfId="0" applyNumberForma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7" fontId="0" fillId="0" borderId="0" xfId="0" applyNumberFormat="1"/>
    <xf numFmtId="0" fontId="11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0" fontId="9" fillId="0" borderId="0" xfId="0" applyFont="1" applyFill="1" applyBorder="1"/>
    <xf numFmtId="0" fontId="1" fillId="0" borderId="1" xfId="0" applyFont="1" applyFill="1" applyBorder="1"/>
    <xf numFmtId="0" fontId="6" fillId="0" borderId="0" xfId="0" applyFont="1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164" fontId="6" fillId="0" borderId="1" xfId="0" applyNumberFormat="1" applyFont="1" applyFill="1" applyBorder="1"/>
    <xf numFmtId="166" fontId="6" fillId="0" borderId="1" xfId="1" applyNumberFormat="1" applyFont="1" applyFill="1" applyBorder="1"/>
    <xf numFmtId="166" fontId="7" fillId="0" borderId="0" xfId="1" applyNumberFormat="1" applyFont="1" applyFill="1" applyBorder="1"/>
    <xf numFmtId="166" fontId="7" fillId="0" borderId="0" xfId="1" applyNumberFormat="1" applyFont="1" applyFill="1"/>
    <xf numFmtId="164" fontId="6" fillId="0" borderId="1" xfId="1" applyNumberFormat="1" applyFont="1" applyFill="1" applyBorder="1"/>
    <xf numFmtId="0" fontId="8" fillId="0" borderId="0" xfId="0" applyFont="1" applyFill="1" applyBorder="1"/>
    <xf numFmtId="0" fontId="8" fillId="0" borderId="0" xfId="0" applyFont="1" applyFill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/>
    <xf numFmtId="0" fontId="1" fillId="0" borderId="0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/>
    </xf>
    <xf numFmtId="164" fontId="9" fillId="0" borderId="1" xfId="0" applyNumberFormat="1" applyFont="1" applyFill="1" applyBorder="1"/>
    <xf numFmtId="0" fontId="9" fillId="0" borderId="0" xfId="0" applyFont="1" applyFill="1"/>
    <xf numFmtId="164" fontId="9" fillId="0" borderId="0" xfId="0" applyNumberFormat="1" applyFont="1" applyFill="1"/>
    <xf numFmtId="0" fontId="9" fillId="2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9" fillId="4" borderId="0" xfId="0" applyFont="1" applyFill="1"/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65" fontId="6" fillId="0" borderId="1" xfId="0" applyNumberFormat="1" applyFont="1" applyFill="1" applyBorder="1"/>
    <xf numFmtId="165" fontId="6" fillId="0" borderId="1" xfId="0" applyNumberFormat="1" applyFont="1" applyFill="1" applyBorder="1" applyAlignment="1">
      <alignment horizontal="center"/>
    </xf>
    <xf numFmtId="172" fontId="6" fillId="0" borderId="1" xfId="1" applyNumberFormat="1" applyFont="1" applyFill="1" applyBorder="1"/>
    <xf numFmtId="172" fontId="6" fillId="0" borderId="4" xfId="0" applyNumberFormat="1" applyFont="1" applyFill="1" applyBorder="1" applyAlignment="1">
      <alignment horizontal="left"/>
    </xf>
    <xf numFmtId="172" fontId="6" fillId="0" borderId="5" xfId="0" applyNumberFormat="1" applyFont="1" applyFill="1" applyBorder="1" applyAlignment="1">
      <alignment horizontal="left"/>
    </xf>
    <xf numFmtId="172" fontId="6" fillId="0" borderId="3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Ban%20Lu%20ok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 Nghiep"/>
      <sheetName val="Lua"/>
      <sheetName val="Hang nam"/>
      <sheetName val="Ao"/>
    </sheetNames>
    <sheetDataSet>
      <sheetData sheetId="0">
        <row r="3">
          <cell r="A3" t="str">
            <v>(Kèm theo Thông báo  số 79/TB-UBND ngày 10/11/2025 của UBND xã Tân Kỳ)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4"/>
  <sheetViews>
    <sheetView tabSelected="1" zoomScale="96" zoomScaleNormal="96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11" sqref="C11:M13"/>
    </sheetView>
  </sheetViews>
  <sheetFormatPr defaultRowHeight="15.75" x14ac:dyDescent="0.25"/>
  <cols>
    <col min="1" max="1" width="5.625" style="49" customWidth="1"/>
    <col min="2" max="2" width="28.75" customWidth="1"/>
    <col min="3" max="3" width="14.625" customWidth="1"/>
    <col min="4" max="4" width="15.5" customWidth="1"/>
    <col min="5" max="6" width="0" hidden="1" customWidth="1"/>
    <col min="7" max="7" width="2.25" hidden="1" customWidth="1"/>
    <col min="8" max="8" width="13.875" customWidth="1"/>
    <col min="9" max="9" width="17" customWidth="1"/>
    <col min="10" max="11" width="0" hidden="1" customWidth="1"/>
    <col min="12" max="12" width="2.75" hidden="1" customWidth="1"/>
    <col min="13" max="13" width="13.375" style="31" customWidth="1"/>
    <col min="14" max="14" width="13.75" customWidth="1"/>
    <col min="15" max="63" width="9" style="10"/>
  </cols>
  <sheetData>
    <row r="1" spans="1:63" x14ac:dyDescent="0.25">
      <c r="A1" s="45"/>
    </row>
    <row r="2" spans="1:63" x14ac:dyDescent="0.25">
      <c r="A2" s="92" t="s">
        <v>146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63" x14ac:dyDescent="0.25">
      <c r="A3" s="96" t="str">
        <f>'[1]Lam Nghiep'!$A$3:$N$3</f>
        <v>(Kèm theo Thông báo  số 79/TB-UBND ngày 10/11/2025 của UBND xã Tân Kỳ)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63" ht="19.5" customHeight="1" x14ac:dyDescent="0.25">
      <c r="A4" s="93" t="s">
        <v>0</v>
      </c>
      <c r="B4" s="93" t="s">
        <v>44</v>
      </c>
      <c r="C4" s="93" t="s">
        <v>2</v>
      </c>
      <c r="D4" s="93"/>
      <c r="E4" s="93"/>
      <c r="F4" s="93"/>
      <c r="G4" s="93"/>
      <c r="H4" s="93" t="s">
        <v>3</v>
      </c>
      <c r="I4" s="93"/>
      <c r="J4" s="93"/>
      <c r="K4" s="93"/>
      <c r="L4" s="93"/>
      <c r="M4" s="94" t="s">
        <v>29</v>
      </c>
      <c r="N4" s="95" t="s">
        <v>30</v>
      </c>
      <c r="O4" s="9"/>
      <c r="P4" s="9"/>
      <c r="Q4" s="9"/>
      <c r="R4" s="9"/>
      <c r="S4" s="9"/>
    </row>
    <row r="5" spans="1:63" ht="102.75" customHeight="1" x14ac:dyDescent="0.25">
      <c r="A5" s="93"/>
      <c r="B5" s="93"/>
      <c r="C5" s="47" t="s">
        <v>4</v>
      </c>
      <c r="D5" s="47" t="s">
        <v>127</v>
      </c>
      <c r="E5" s="47" t="s">
        <v>5</v>
      </c>
      <c r="F5" s="93" t="s">
        <v>6</v>
      </c>
      <c r="G5" s="93"/>
      <c r="H5" s="47" t="s">
        <v>4</v>
      </c>
      <c r="I5" s="47" t="s">
        <v>127</v>
      </c>
      <c r="J5" s="47" t="s">
        <v>5</v>
      </c>
      <c r="K5" s="93" t="s">
        <v>6</v>
      </c>
      <c r="L5" s="93"/>
      <c r="M5" s="94"/>
      <c r="N5" s="95"/>
      <c r="O5" s="9"/>
      <c r="P5" s="9"/>
      <c r="Q5" s="9"/>
      <c r="R5" s="9"/>
      <c r="S5" s="9"/>
    </row>
    <row r="6" spans="1:63" ht="16.5" customHeight="1" x14ac:dyDescent="0.25">
      <c r="A6" s="46"/>
      <c r="B6" s="16"/>
      <c r="C6" s="16" t="s">
        <v>8</v>
      </c>
      <c r="D6" s="16" t="s">
        <v>8</v>
      </c>
      <c r="E6" s="16" t="s">
        <v>8</v>
      </c>
      <c r="F6" s="16" t="s">
        <v>8</v>
      </c>
      <c r="G6" s="16" t="s">
        <v>8</v>
      </c>
      <c r="H6" s="16" t="s">
        <v>8</v>
      </c>
      <c r="I6" s="16" t="s">
        <v>8</v>
      </c>
      <c r="J6" s="16" t="s">
        <v>8</v>
      </c>
      <c r="K6" s="16" t="s">
        <v>8</v>
      </c>
      <c r="L6" s="16" t="s">
        <v>8</v>
      </c>
      <c r="M6" s="36" t="s">
        <v>31</v>
      </c>
      <c r="N6" s="37" t="s">
        <v>32</v>
      </c>
      <c r="O6" s="9"/>
      <c r="P6" s="9"/>
      <c r="Q6" s="9"/>
      <c r="R6" s="9"/>
      <c r="S6" s="9"/>
    </row>
    <row r="7" spans="1:63" s="10" customFormat="1" x14ac:dyDescent="0.25">
      <c r="A7" s="46"/>
      <c r="B7" s="50">
        <v>1</v>
      </c>
      <c r="C7" s="50">
        <v>2</v>
      </c>
      <c r="D7" s="50">
        <v>3</v>
      </c>
      <c r="E7" s="50">
        <v>4</v>
      </c>
      <c r="F7" s="50">
        <v>5</v>
      </c>
      <c r="G7" s="50">
        <v>6</v>
      </c>
      <c r="H7" s="50">
        <v>4</v>
      </c>
      <c r="I7" s="50">
        <v>5</v>
      </c>
      <c r="J7" s="50">
        <v>9</v>
      </c>
      <c r="K7" s="50">
        <v>10</v>
      </c>
      <c r="L7" s="50">
        <v>11</v>
      </c>
      <c r="M7" s="51">
        <v>6</v>
      </c>
      <c r="N7" s="52">
        <v>7</v>
      </c>
      <c r="O7" s="9"/>
      <c r="P7" s="9"/>
      <c r="Q7" s="9"/>
      <c r="R7" s="9"/>
      <c r="S7" s="9"/>
    </row>
    <row r="8" spans="1:63" s="10" customFormat="1" ht="18.75" x14ac:dyDescent="0.25">
      <c r="A8" s="47"/>
      <c r="B8" s="53" t="s">
        <v>35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1"/>
      <c r="N8" s="8"/>
      <c r="O8" s="9"/>
      <c r="P8" s="9"/>
      <c r="Q8" s="9"/>
      <c r="R8" s="9"/>
      <c r="S8" s="9"/>
    </row>
    <row r="9" spans="1:63" s="10" customFormat="1" ht="18.75" x14ac:dyDescent="0.25">
      <c r="A9" s="85"/>
      <c r="B9" s="83" t="s">
        <v>143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1"/>
      <c r="N9" s="84"/>
      <c r="O9" s="9"/>
      <c r="P9" s="9"/>
      <c r="Q9" s="9"/>
      <c r="R9" s="9"/>
      <c r="S9" s="9"/>
    </row>
    <row r="10" spans="1:63" s="3" customFormat="1" ht="18.75" x14ac:dyDescent="0.3">
      <c r="A10" s="46">
        <v>1</v>
      </c>
      <c r="B10" s="38" t="s">
        <v>100</v>
      </c>
      <c r="C10" s="13"/>
      <c r="D10" s="13">
        <v>0.05</v>
      </c>
      <c r="E10" s="13"/>
      <c r="F10" s="13"/>
      <c r="G10" s="13"/>
      <c r="H10" s="13"/>
      <c r="I10" s="13"/>
      <c r="J10" s="13"/>
      <c r="K10" s="13"/>
      <c r="L10" s="13"/>
      <c r="M10" s="5">
        <v>15000000</v>
      </c>
      <c r="N10" s="14">
        <f>(C10+D10+H10+I10)*M10</f>
        <v>750000</v>
      </c>
      <c r="O10" s="12"/>
      <c r="P10" s="12"/>
      <c r="Q10" s="12"/>
      <c r="R10" s="12"/>
      <c r="S10" s="12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</row>
    <row r="11" spans="1:63" x14ac:dyDescent="0.25">
      <c r="A11" s="48"/>
      <c r="B11" s="41" t="s">
        <v>126</v>
      </c>
      <c r="C11" s="43">
        <f t="shared" ref="C11:L11" si="0">SUM(C10:C10)</f>
        <v>0</v>
      </c>
      <c r="D11" s="41">
        <f t="shared" si="0"/>
        <v>0.05</v>
      </c>
      <c r="E11" s="41">
        <f t="shared" si="0"/>
        <v>0</v>
      </c>
      <c r="F11" s="41">
        <f t="shared" si="0"/>
        <v>0</v>
      </c>
      <c r="G11" s="41">
        <f t="shared" si="0"/>
        <v>0</v>
      </c>
      <c r="H11" s="41">
        <f t="shared" si="0"/>
        <v>0</v>
      </c>
      <c r="I11" s="41">
        <f t="shared" si="0"/>
        <v>0</v>
      </c>
      <c r="J11" s="41">
        <f t="shared" si="0"/>
        <v>0</v>
      </c>
      <c r="K11" s="41">
        <f t="shared" si="0"/>
        <v>0</v>
      </c>
      <c r="L11" s="41">
        <f t="shared" si="0"/>
        <v>0</v>
      </c>
      <c r="M11" s="41"/>
      <c r="N11" s="42">
        <f>SUM(N10:N10)</f>
        <v>750000</v>
      </c>
    </row>
    <row r="12" spans="1:63" x14ac:dyDescent="0.25">
      <c r="A12" s="48"/>
      <c r="B12" s="41" t="s">
        <v>128</v>
      </c>
      <c r="C12" s="89">
        <f>C11+D11+H11+I11</f>
        <v>0.05</v>
      </c>
      <c r="D12" s="90"/>
      <c r="E12" s="90"/>
      <c r="F12" s="90"/>
      <c r="G12" s="90"/>
      <c r="H12" s="90"/>
      <c r="I12" s="90"/>
      <c r="J12" s="90"/>
      <c r="K12" s="90"/>
      <c r="L12" s="90"/>
      <c r="M12" s="91"/>
      <c r="N12" s="42"/>
    </row>
    <row r="13" spans="1:63" x14ac:dyDescent="0.25">
      <c r="C13" s="44"/>
      <c r="D13" s="40"/>
      <c r="H13" s="40"/>
      <c r="I13" s="40"/>
      <c r="N13" s="44"/>
    </row>
    <row r="14" spans="1:63" x14ac:dyDescent="0.25">
      <c r="H14" t="s">
        <v>129</v>
      </c>
      <c r="N14" s="40"/>
    </row>
  </sheetData>
  <mergeCells count="11">
    <mergeCell ref="C12:M12"/>
    <mergeCell ref="A2:N2"/>
    <mergeCell ref="A4:A5"/>
    <mergeCell ref="B4:B5"/>
    <mergeCell ref="C4:G4"/>
    <mergeCell ref="H4:L4"/>
    <mergeCell ref="M4:M5"/>
    <mergeCell ref="N4:N5"/>
    <mergeCell ref="F5:G5"/>
    <mergeCell ref="K5:L5"/>
    <mergeCell ref="A3:N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55"/>
  <sheetViews>
    <sheetView zoomScale="85" zoomScaleNormal="85" workbookViewId="0">
      <pane xSplit="2" ySplit="5" topLeftCell="C48" activePane="bottomRight" state="frozen"/>
      <selection pane="topRight" activeCell="C1" sqref="C1"/>
      <selection pane="bottomLeft" activeCell="A6" sqref="A6"/>
      <selection pane="bottomRight" activeCell="C51" sqref="C51:H52"/>
    </sheetView>
  </sheetViews>
  <sheetFormatPr defaultRowHeight="18.75" x14ac:dyDescent="0.3"/>
  <cols>
    <col min="1" max="1" width="6" style="4" customWidth="1"/>
    <col min="2" max="2" width="20.125" style="4" customWidth="1"/>
    <col min="3" max="3" width="11.625" style="4" customWidth="1"/>
    <col min="4" max="4" width="11.875" style="4" customWidth="1"/>
    <col min="5" max="5" width="10.125" style="4" customWidth="1"/>
    <col min="6" max="6" width="11.5" style="4" customWidth="1"/>
    <col min="7" max="7" width="11.75" style="4" customWidth="1"/>
    <col min="8" max="8" width="10.125" style="4" customWidth="1"/>
    <col min="9" max="9" width="15.75" style="4" customWidth="1"/>
    <col min="10" max="10" width="14.125" style="30" customWidth="1"/>
    <col min="11" max="11" width="21" style="26" customWidth="1"/>
    <col min="12" max="12" width="14.25" style="26" bestFit="1" customWidth="1"/>
    <col min="13" max="78" width="9" style="26"/>
    <col min="79" max="16384" width="9" style="4"/>
  </cols>
  <sheetData>
    <row r="1" spans="1:78" x14ac:dyDescent="0.3">
      <c r="A1" s="97" t="s">
        <v>147</v>
      </c>
      <c r="B1" s="97"/>
      <c r="C1" s="97"/>
      <c r="D1" s="97"/>
      <c r="E1" s="97"/>
      <c r="F1" s="97"/>
      <c r="G1" s="97"/>
      <c r="H1" s="97"/>
      <c r="I1" s="97"/>
      <c r="J1" s="97"/>
    </row>
    <row r="2" spans="1:78" ht="21.75" customHeight="1" x14ac:dyDescent="0.3">
      <c r="A2" s="98" t="str">
        <f>'Lam Nghiep'!A3:N3</f>
        <v>(Kèm theo Thông báo  số 79/TB-UBND ngày 10/11/2025 của UBND xã Tân Kỳ)</v>
      </c>
      <c r="B2" s="98"/>
      <c r="C2" s="98"/>
      <c r="D2" s="98"/>
      <c r="E2" s="98"/>
      <c r="F2" s="98"/>
      <c r="G2" s="98"/>
      <c r="H2" s="98"/>
      <c r="I2" s="98"/>
      <c r="J2" s="98"/>
    </row>
    <row r="3" spans="1:78" ht="28.5" customHeight="1" x14ac:dyDescent="0.3">
      <c r="A3" s="95" t="s">
        <v>13</v>
      </c>
      <c r="B3" s="95" t="s">
        <v>44</v>
      </c>
      <c r="C3" s="95" t="s">
        <v>14</v>
      </c>
      <c r="D3" s="95"/>
      <c r="E3" s="95"/>
      <c r="F3" s="99" t="s">
        <v>15</v>
      </c>
      <c r="G3" s="99"/>
      <c r="H3" s="99"/>
      <c r="I3" s="95" t="s">
        <v>29</v>
      </c>
      <c r="J3" s="100" t="s">
        <v>30</v>
      </c>
    </row>
    <row r="4" spans="1:78" ht="15.75" customHeight="1" x14ac:dyDescent="0.3">
      <c r="A4" s="95"/>
      <c r="B4" s="95"/>
      <c r="C4" s="95" t="s">
        <v>16</v>
      </c>
      <c r="D4" s="95"/>
      <c r="E4" s="95"/>
      <c r="F4" s="95" t="s">
        <v>16</v>
      </c>
      <c r="G4" s="95"/>
      <c r="H4" s="95"/>
      <c r="I4" s="95"/>
      <c r="J4" s="100"/>
    </row>
    <row r="5" spans="1:78" ht="57" customHeight="1" x14ac:dyDescent="0.3">
      <c r="A5" s="95"/>
      <c r="B5" s="95"/>
      <c r="C5" s="23" t="s">
        <v>18</v>
      </c>
      <c r="D5" s="23" t="s">
        <v>19</v>
      </c>
      <c r="E5" s="23" t="s">
        <v>20</v>
      </c>
      <c r="F5" s="23" t="s">
        <v>24</v>
      </c>
      <c r="G5" s="23" t="s">
        <v>25</v>
      </c>
      <c r="H5" s="23" t="s">
        <v>26</v>
      </c>
      <c r="I5" s="95"/>
      <c r="J5" s="100"/>
    </row>
    <row r="6" spans="1:78" ht="20.25" customHeight="1" x14ac:dyDescent="0.3">
      <c r="A6" s="95"/>
      <c r="B6" s="95"/>
      <c r="C6" s="24" t="s">
        <v>8</v>
      </c>
      <c r="D6" s="24" t="s">
        <v>8</v>
      </c>
      <c r="E6" s="24" t="s">
        <v>8</v>
      </c>
      <c r="F6" s="24" t="s">
        <v>8</v>
      </c>
      <c r="G6" s="24" t="s">
        <v>8</v>
      </c>
      <c r="H6" s="24" t="s">
        <v>8</v>
      </c>
      <c r="I6" s="24" t="s">
        <v>31</v>
      </c>
      <c r="J6" s="37" t="s">
        <v>32</v>
      </c>
    </row>
    <row r="7" spans="1:78" s="66" customFormat="1" ht="14.25" customHeight="1" x14ac:dyDescent="0.3">
      <c r="A7" s="24"/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24">
        <v>8</v>
      </c>
      <c r="J7" s="37">
        <v>9</v>
      </c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</row>
    <row r="8" spans="1:78" x14ac:dyDescent="0.3">
      <c r="A8" s="34"/>
      <c r="B8" s="34" t="s">
        <v>35</v>
      </c>
      <c r="C8" s="13"/>
      <c r="D8" s="13"/>
      <c r="E8" s="13"/>
      <c r="F8" s="13"/>
      <c r="G8" s="13"/>
      <c r="H8" s="13"/>
      <c r="I8" s="13"/>
      <c r="J8" s="58"/>
    </row>
    <row r="9" spans="1:78" x14ac:dyDescent="0.3">
      <c r="A9" s="81"/>
      <c r="B9" s="24" t="s">
        <v>134</v>
      </c>
      <c r="C9" s="13"/>
      <c r="D9" s="13"/>
      <c r="E9" s="13"/>
      <c r="F9" s="13"/>
      <c r="G9" s="13"/>
      <c r="H9" s="13"/>
      <c r="I9" s="13"/>
      <c r="J9" s="82"/>
    </row>
    <row r="10" spans="1:78" x14ac:dyDescent="0.3">
      <c r="A10" s="13">
        <v>1</v>
      </c>
      <c r="B10" s="6" t="s">
        <v>37</v>
      </c>
      <c r="C10" s="6"/>
      <c r="D10" s="15">
        <f>0.0001*400</f>
        <v>0.04</v>
      </c>
      <c r="E10" s="6"/>
      <c r="F10" s="6"/>
      <c r="G10" s="6"/>
      <c r="H10" s="6"/>
      <c r="I10" s="5">
        <v>8000000</v>
      </c>
      <c r="J10" s="7">
        <f>I10*D10</f>
        <v>320000</v>
      </c>
    </row>
    <row r="11" spans="1:78" ht="37.5" x14ac:dyDescent="0.3">
      <c r="A11" s="81"/>
      <c r="B11" s="24" t="s">
        <v>142</v>
      </c>
      <c r="C11" s="13"/>
      <c r="D11" s="13"/>
      <c r="E11" s="13"/>
      <c r="F11" s="13"/>
      <c r="G11" s="13"/>
      <c r="H11" s="13"/>
      <c r="I11" s="13"/>
      <c r="J11" s="82"/>
    </row>
    <row r="12" spans="1:78" s="6" customFormat="1" ht="23.25" customHeight="1" x14ac:dyDescent="0.3">
      <c r="A12" s="6">
        <v>1</v>
      </c>
      <c r="B12" s="20" t="s">
        <v>71</v>
      </c>
      <c r="E12" s="6">
        <v>0.06</v>
      </c>
      <c r="I12" s="5">
        <v>10000000</v>
      </c>
      <c r="J12" s="7">
        <f>(E12+H12)*I12</f>
        <v>600000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</row>
    <row r="13" spans="1:78" s="6" customFormat="1" ht="23.25" customHeight="1" x14ac:dyDescent="0.3">
      <c r="A13" s="6">
        <v>2</v>
      </c>
      <c r="B13" s="20" t="s">
        <v>37</v>
      </c>
      <c r="E13" s="6">
        <f>300*0.0001</f>
        <v>3.0000000000000002E-2</v>
      </c>
      <c r="I13" s="5">
        <v>10000000</v>
      </c>
      <c r="J13" s="7">
        <f t="shared" ref="J13:J50" si="0">(E13+H13)*I13</f>
        <v>300000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</row>
    <row r="14" spans="1:78" s="6" customFormat="1" ht="23.25" customHeight="1" x14ac:dyDescent="0.3">
      <c r="A14" s="6">
        <v>3</v>
      </c>
      <c r="B14" s="6" t="s">
        <v>89</v>
      </c>
      <c r="E14" s="6">
        <v>0.04</v>
      </c>
      <c r="G14" s="15"/>
      <c r="I14" s="5">
        <v>10000000</v>
      </c>
      <c r="J14" s="7">
        <f t="shared" si="0"/>
        <v>400000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</row>
    <row r="15" spans="1:78" s="6" customFormat="1" ht="23.25" customHeight="1" x14ac:dyDescent="0.3">
      <c r="A15" s="6">
        <v>4</v>
      </c>
      <c r="B15" s="20" t="s">
        <v>36</v>
      </c>
      <c r="E15" s="6">
        <v>0.1</v>
      </c>
      <c r="G15" s="15"/>
      <c r="I15" s="5">
        <v>10000000</v>
      </c>
      <c r="J15" s="7">
        <f t="shared" si="0"/>
        <v>1000000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</row>
    <row r="16" spans="1:78" s="6" customFormat="1" ht="23.25" customHeight="1" x14ac:dyDescent="0.3">
      <c r="A16" s="6">
        <v>5</v>
      </c>
      <c r="B16" s="20" t="s">
        <v>93</v>
      </c>
      <c r="E16" s="6">
        <v>0.15</v>
      </c>
      <c r="I16" s="5">
        <v>10000000</v>
      </c>
      <c r="J16" s="7">
        <f t="shared" si="0"/>
        <v>1500000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</row>
    <row r="17" spans="1:78" s="6" customFormat="1" ht="23.25" customHeight="1" x14ac:dyDescent="0.3">
      <c r="A17" s="6">
        <v>6</v>
      </c>
      <c r="B17" s="20" t="s">
        <v>56</v>
      </c>
      <c r="E17" s="6">
        <v>7.0000000000000007E-2</v>
      </c>
      <c r="G17" s="15"/>
      <c r="I17" s="5">
        <v>10000000</v>
      </c>
      <c r="J17" s="7">
        <f t="shared" si="0"/>
        <v>700000.00000000012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</row>
    <row r="18" spans="1:78" s="6" customFormat="1" ht="23.25" customHeight="1" x14ac:dyDescent="0.3">
      <c r="A18" s="6">
        <v>7</v>
      </c>
      <c r="B18" s="20" t="s">
        <v>97</v>
      </c>
      <c r="E18" s="6">
        <v>0.1</v>
      </c>
      <c r="I18" s="5">
        <v>10000000</v>
      </c>
      <c r="J18" s="7">
        <f t="shared" si="0"/>
        <v>1000000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</row>
    <row r="19" spans="1:78" s="6" customFormat="1" ht="23.25" customHeight="1" x14ac:dyDescent="0.3">
      <c r="A19" s="6">
        <v>8</v>
      </c>
      <c r="B19" s="20" t="s">
        <v>102</v>
      </c>
      <c r="E19" s="6">
        <v>0.2</v>
      </c>
      <c r="I19" s="5">
        <v>10000000</v>
      </c>
      <c r="J19" s="7">
        <f t="shared" si="0"/>
        <v>2000000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</row>
    <row r="20" spans="1:78" s="6" customFormat="1" ht="23.25" customHeight="1" x14ac:dyDescent="0.3">
      <c r="A20" s="6">
        <v>9</v>
      </c>
      <c r="B20" s="20" t="s">
        <v>104</v>
      </c>
      <c r="E20" s="6">
        <v>0.08</v>
      </c>
      <c r="I20" s="5">
        <v>10000000</v>
      </c>
      <c r="J20" s="7">
        <f t="shared" si="0"/>
        <v>800000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</row>
    <row r="21" spans="1:78" s="6" customFormat="1" ht="23.25" customHeight="1" x14ac:dyDescent="0.3">
      <c r="A21" s="6">
        <v>10</v>
      </c>
      <c r="B21" s="20" t="s">
        <v>105</v>
      </c>
      <c r="E21" s="6">
        <v>0.04</v>
      </c>
      <c r="G21" s="15"/>
      <c r="I21" s="5">
        <v>10000000</v>
      </c>
      <c r="J21" s="7">
        <f t="shared" si="0"/>
        <v>400000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</row>
    <row r="22" spans="1:78" s="6" customFormat="1" ht="23.25" customHeight="1" x14ac:dyDescent="0.3">
      <c r="A22" s="6">
        <v>11</v>
      </c>
      <c r="B22" s="6" t="s">
        <v>58</v>
      </c>
      <c r="E22" s="6">
        <v>0.15</v>
      </c>
      <c r="G22" s="15"/>
      <c r="I22" s="5">
        <v>10000000</v>
      </c>
      <c r="J22" s="7">
        <f t="shared" si="0"/>
        <v>1500000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</row>
    <row r="23" spans="1:78" s="6" customFormat="1" ht="23.25" customHeight="1" x14ac:dyDescent="0.3">
      <c r="A23" s="6">
        <v>12</v>
      </c>
      <c r="B23" s="20" t="s">
        <v>73</v>
      </c>
      <c r="D23" s="15"/>
      <c r="E23" s="6">
        <v>0.16</v>
      </c>
      <c r="I23" s="5">
        <v>10000000</v>
      </c>
      <c r="J23" s="7">
        <f t="shared" si="0"/>
        <v>1600000</v>
      </c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</row>
    <row r="24" spans="1:78" s="6" customFormat="1" ht="23.25" customHeight="1" x14ac:dyDescent="0.3">
      <c r="A24" s="6">
        <v>13</v>
      </c>
      <c r="B24" s="20" t="s">
        <v>53</v>
      </c>
      <c r="D24" s="15"/>
      <c r="E24" s="6">
        <v>0.11</v>
      </c>
      <c r="I24" s="5">
        <v>10000000</v>
      </c>
      <c r="J24" s="7">
        <f t="shared" si="0"/>
        <v>1100000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</row>
    <row r="25" spans="1:78" s="6" customFormat="1" ht="23.25" customHeight="1" x14ac:dyDescent="0.3">
      <c r="A25" s="6">
        <v>14</v>
      </c>
      <c r="B25" s="56" t="s">
        <v>78</v>
      </c>
      <c r="D25" s="25"/>
      <c r="E25" s="6">
        <v>0.08</v>
      </c>
      <c r="I25" s="5">
        <v>10000000</v>
      </c>
      <c r="J25" s="7">
        <f t="shared" si="0"/>
        <v>800000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</row>
    <row r="26" spans="1:78" s="6" customFormat="1" ht="23.25" customHeight="1" x14ac:dyDescent="0.3">
      <c r="A26" s="6">
        <v>15</v>
      </c>
      <c r="B26" s="56" t="s">
        <v>83</v>
      </c>
      <c r="D26" s="15"/>
      <c r="E26" s="6">
        <v>0.06</v>
      </c>
      <c r="I26" s="5">
        <v>10000000</v>
      </c>
      <c r="J26" s="7">
        <f t="shared" si="0"/>
        <v>600000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</row>
    <row r="27" spans="1:78" s="6" customFormat="1" ht="23.25" customHeight="1" x14ac:dyDescent="0.3">
      <c r="A27" s="6">
        <v>16</v>
      </c>
      <c r="B27" s="20" t="s">
        <v>72</v>
      </c>
      <c r="D27" s="15"/>
      <c r="E27" s="6">
        <v>0.12</v>
      </c>
      <c r="I27" s="5">
        <v>10000000</v>
      </c>
      <c r="J27" s="7">
        <f t="shared" si="0"/>
        <v>1200000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</row>
    <row r="28" spans="1:78" s="6" customFormat="1" ht="23.25" customHeight="1" x14ac:dyDescent="0.3">
      <c r="A28" s="6">
        <v>17</v>
      </c>
      <c r="B28" s="56" t="s">
        <v>109</v>
      </c>
      <c r="E28" s="6">
        <v>0.04</v>
      </c>
      <c r="I28" s="5">
        <v>10000000</v>
      </c>
      <c r="J28" s="7">
        <f t="shared" si="0"/>
        <v>400000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</row>
    <row r="29" spans="1:78" s="6" customFormat="1" ht="23.25" customHeight="1" x14ac:dyDescent="0.3">
      <c r="A29" s="6">
        <v>18</v>
      </c>
      <c r="B29" s="20" t="s">
        <v>111</v>
      </c>
      <c r="D29" s="25"/>
      <c r="E29" s="6">
        <v>0.04</v>
      </c>
      <c r="I29" s="5">
        <v>10000000</v>
      </c>
      <c r="J29" s="7">
        <f t="shared" si="0"/>
        <v>400000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</row>
    <row r="30" spans="1:78" s="6" customFormat="1" ht="23.25" customHeight="1" x14ac:dyDescent="0.3">
      <c r="A30" s="6">
        <v>19</v>
      </c>
      <c r="B30" s="56" t="s">
        <v>112</v>
      </c>
      <c r="E30" s="6">
        <v>0.14000000000000001</v>
      </c>
      <c r="I30" s="5">
        <v>10000000</v>
      </c>
      <c r="J30" s="7">
        <f t="shared" si="0"/>
        <v>1400000.0000000002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</row>
    <row r="31" spans="1:78" s="6" customFormat="1" ht="23.25" customHeight="1" x14ac:dyDescent="0.3">
      <c r="A31" s="6">
        <v>20</v>
      </c>
      <c r="B31" s="20" t="s">
        <v>52</v>
      </c>
      <c r="D31" s="15"/>
      <c r="E31" s="6">
        <v>0.19</v>
      </c>
      <c r="I31" s="5">
        <v>10000000</v>
      </c>
      <c r="J31" s="7">
        <f t="shared" si="0"/>
        <v>1900000</v>
      </c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</row>
    <row r="32" spans="1:78" s="6" customFormat="1" ht="23.25" customHeight="1" x14ac:dyDescent="0.3">
      <c r="A32" s="6">
        <v>21</v>
      </c>
      <c r="B32" s="20" t="s">
        <v>65</v>
      </c>
      <c r="E32" s="6">
        <v>0.2</v>
      </c>
      <c r="I32" s="5">
        <v>10000000</v>
      </c>
      <c r="J32" s="7">
        <f t="shared" si="0"/>
        <v>2000000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</row>
    <row r="33" spans="1:78" s="6" customFormat="1" ht="23.25" customHeight="1" x14ac:dyDescent="0.3">
      <c r="A33" s="6">
        <v>22</v>
      </c>
      <c r="B33" s="56" t="s">
        <v>113</v>
      </c>
      <c r="E33" s="6">
        <v>4.4999999999999998E-2</v>
      </c>
      <c r="I33" s="5">
        <v>10000000</v>
      </c>
      <c r="J33" s="7">
        <f t="shared" si="0"/>
        <v>450000</v>
      </c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</row>
    <row r="34" spans="1:78" s="6" customFormat="1" ht="23.25" customHeight="1" x14ac:dyDescent="0.3">
      <c r="A34" s="6">
        <v>23</v>
      </c>
      <c r="B34" s="56" t="s">
        <v>114</v>
      </c>
      <c r="E34" s="6">
        <v>0.32</v>
      </c>
      <c r="I34" s="5">
        <v>10000000</v>
      </c>
      <c r="J34" s="7">
        <f t="shared" si="0"/>
        <v>3200000</v>
      </c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</row>
    <row r="35" spans="1:78" s="6" customFormat="1" ht="23.25" customHeight="1" x14ac:dyDescent="0.3">
      <c r="A35" s="6">
        <v>24</v>
      </c>
      <c r="B35" s="56" t="s">
        <v>77</v>
      </c>
      <c r="E35" s="6">
        <v>0.1</v>
      </c>
      <c r="I35" s="5">
        <v>10000000</v>
      </c>
      <c r="J35" s="7">
        <f t="shared" si="0"/>
        <v>1000000</v>
      </c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</row>
    <row r="36" spans="1:78" s="6" customFormat="1" ht="23.25" customHeight="1" x14ac:dyDescent="0.3">
      <c r="A36" s="6">
        <v>25</v>
      </c>
      <c r="B36" s="20" t="s">
        <v>62</v>
      </c>
      <c r="E36" s="6">
        <v>0.1</v>
      </c>
      <c r="I36" s="5">
        <v>10000000</v>
      </c>
      <c r="J36" s="7">
        <f t="shared" si="0"/>
        <v>1000000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</row>
    <row r="37" spans="1:78" s="6" customFormat="1" ht="23.25" customHeight="1" x14ac:dyDescent="0.3">
      <c r="A37" s="6">
        <v>26</v>
      </c>
      <c r="B37" s="6" t="s">
        <v>115</v>
      </c>
      <c r="E37" s="6">
        <v>0.21</v>
      </c>
      <c r="I37" s="5">
        <v>10000000</v>
      </c>
      <c r="J37" s="7">
        <f t="shared" si="0"/>
        <v>2100000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</row>
    <row r="38" spans="1:78" s="6" customFormat="1" ht="23.25" customHeight="1" x14ac:dyDescent="0.3">
      <c r="A38" s="6">
        <v>27</v>
      </c>
      <c r="B38" s="56" t="s">
        <v>75</v>
      </c>
      <c r="E38" s="6">
        <v>0.16</v>
      </c>
      <c r="I38" s="5">
        <v>10000000</v>
      </c>
      <c r="J38" s="7">
        <f t="shared" si="0"/>
        <v>1600000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</row>
    <row r="39" spans="1:78" s="6" customFormat="1" ht="23.25" customHeight="1" x14ac:dyDescent="0.3">
      <c r="A39" s="6">
        <v>29</v>
      </c>
      <c r="B39" s="20" t="s">
        <v>66</v>
      </c>
      <c r="E39" s="6">
        <v>0.1</v>
      </c>
      <c r="I39" s="5">
        <v>10000000</v>
      </c>
      <c r="J39" s="7">
        <f t="shared" si="0"/>
        <v>1000000</v>
      </c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</row>
    <row r="40" spans="1:78" s="6" customFormat="1" ht="23.25" customHeight="1" x14ac:dyDescent="0.3">
      <c r="A40" s="6">
        <v>30</v>
      </c>
      <c r="B40" s="20" t="s">
        <v>125</v>
      </c>
      <c r="E40" s="6">
        <v>0.04</v>
      </c>
      <c r="I40" s="5">
        <v>10000000</v>
      </c>
      <c r="J40" s="7">
        <f t="shared" si="0"/>
        <v>400000</v>
      </c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</row>
    <row r="41" spans="1:78" s="6" customFormat="1" ht="23.25" customHeight="1" x14ac:dyDescent="0.3">
      <c r="A41" s="6">
        <v>31</v>
      </c>
      <c r="B41" s="20" t="s">
        <v>85</v>
      </c>
      <c r="E41" s="6">
        <f>(800+800)*0.0001</f>
        <v>0.16</v>
      </c>
      <c r="I41" s="5">
        <v>10000000</v>
      </c>
      <c r="J41" s="7">
        <f t="shared" si="0"/>
        <v>1600000</v>
      </c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</row>
    <row r="42" spans="1:78" s="6" customFormat="1" ht="23.25" customHeight="1" x14ac:dyDescent="0.3">
      <c r="A42" s="6">
        <v>32</v>
      </c>
      <c r="B42" s="59" t="s">
        <v>84</v>
      </c>
      <c r="E42" s="6">
        <f>(600+700)*0.0001</f>
        <v>0.13</v>
      </c>
      <c r="G42" s="15"/>
      <c r="I42" s="5">
        <v>10000000</v>
      </c>
      <c r="J42" s="7">
        <f t="shared" si="0"/>
        <v>1300000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</row>
    <row r="43" spans="1:78" s="6" customFormat="1" ht="23.25" customHeight="1" x14ac:dyDescent="0.3">
      <c r="A43" s="6">
        <v>33</v>
      </c>
      <c r="B43" s="39" t="s">
        <v>82</v>
      </c>
      <c r="E43" s="6">
        <f>700*0.0001</f>
        <v>7.0000000000000007E-2</v>
      </c>
      <c r="G43" s="15"/>
      <c r="I43" s="5">
        <v>10000000</v>
      </c>
      <c r="J43" s="7">
        <f t="shared" si="0"/>
        <v>700000.00000000012</v>
      </c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</row>
    <row r="44" spans="1:78" s="27" customFormat="1" ht="23.25" customHeight="1" x14ac:dyDescent="0.3">
      <c r="A44" s="6">
        <v>34</v>
      </c>
      <c r="B44" s="39" t="s">
        <v>81</v>
      </c>
      <c r="C44" s="6"/>
      <c r="D44" s="15"/>
      <c r="E44" s="6">
        <f>500*0.0001</f>
        <v>0.05</v>
      </c>
      <c r="F44" s="6"/>
      <c r="G44" s="15"/>
      <c r="H44" s="6"/>
      <c r="I44" s="5">
        <v>10000000</v>
      </c>
      <c r="J44" s="7">
        <f t="shared" si="0"/>
        <v>500000</v>
      </c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</row>
    <row r="45" spans="1:78" s="27" customFormat="1" ht="23.25" customHeight="1" x14ac:dyDescent="0.3">
      <c r="A45" s="6">
        <v>35</v>
      </c>
      <c r="B45" s="59" t="s">
        <v>79</v>
      </c>
      <c r="C45" s="6"/>
      <c r="D45" s="6"/>
      <c r="E45" s="6">
        <f>100*0.0001</f>
        <v>0.01</v>
      </c>
      <c r="F45" s="6"/>
      <c r="G45" s="15"/>
      <c r="H45" s="6"/>
      <c r="I45" s="5">
        <v>10000000</v>
      </c>
      <c r="J45" s="7">
        <f t="shared" si="0"/>
        <v>100000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</row>
    <row r="46" spans="1:78" s="6" customFormat="1" ht="23.25" customHeight="1" x14ac:dyDescent="0.3">
      <c r="A46" s="6">
        <v>36</v>
      </c>
      <c r="B46" s="6" t="s">
        <v>117</v>
      </c>
      <c r="E46" s="6">
        <v>0.05</v>
      </c>
      <c r="I46" s="5">
        <v>10000000</v>
      </c>
      <c r="J46" s="7">
        <f t="shared" si="0"/>
        <v>500000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</row>
    <row r="47" spans="1:78" s="6" customFormat="1" ht="23.25" customHeight="1" x14ac:dyDescent="0.3">
      <c r="A47" s="6">
        <v>37</v>
      </c>
      <c r="B47" s="6" t="s">
        <v>118</v>
      </c>
      <c r="E47" s="6">
        <v>9.6000000000000002E-2</v>
      </c>
      <c r="I47" s="5">
        <v>10000000</v>
      </c>
      <c r="J47" s="7">
        <f t="shared" si="0"/>
        <v>960000</v>
      </c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</row>
    <row r="48" spans="1:78" s="6" customFormat="1" ht="23.25" customHeight="1" x14ac:dyDescent="0.3">
      <c r="A48" s="6">
        <v>38</v>
      </c>
      <c r="B48" s="6" t="s">
        <v>119</v>
      </c>
      <c r="E48" s="6">
        <f>(800)*0.0001</f>
        <v>0.08</v>
      </c>
      <c r="I48" s="5">
        <v>10000000</v>
      </c>
      <c r="J48" s="7">
        <f t="shared" si="0"/>
        <v>800000</v>
      </c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</row>
    <row r="49" spans="1:78" s="6" customFormat="1" ht="23.25" customHeight="1" x14ac:dyDescent="0.3">
      <c r="A49" s="6">
        <v>39</v>
      </c>
      <c r="B49" s="20" t="s">
        <v>61</v>
      </c>
      <c r="D49" s="25"/>
      <c r="E49" s="6">
        <f>500*0.0001</f>
        <v>0.05</v>
      </c>
      <c r="I49" s="5">
        <v>10000000</v>
      </c>
      <c r="J49" s="7">
        <f t="shared" si="0"/>
        <v>500000</v>
      </c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</row>
    <row r="50" spans="1:78" s="6" customFormat="1" ht="23.25" customHeight="1" x14ac:dyDescent="0.3">
      <c r="A50" s="6">
        <v>40</v>
      </c>
      <c r="B50" s="20" t="s">
        <v>120</v>
      </c>
      <c r="D50" s="25"/>
      <c r="E50" s="6">
        <f>500*0.0001</f>
        <v>0.05</v>
      </c>
      <c r="I50" s="5">
        <v>10000000</v>
      </c>
      <c r="J50" s="7">
        <f t="shared" si="0"/>
        <v>500000</v>
      </c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</row>
    <row r="51" spans="1:78" s="63" customFormat="1" x14ac:dyDescent="0.3">
      <c r="A51" s="61"/>
      <c r="B51" s="61" t="s">
        <v>126</v>
      </c>
      <c r="C51" s="111">
        <f>SUM(C10:C50)</f>
        <v>0</v>
      </c>
      <c r="D51" s="111">
        <f>SUM(D10:D50)</f>
        <v>0.04</v>
      </c>
      <c r="E51" s="111">
        <f>SUM(E12:E50)</f>
        <v>3.9809999999999999</v>
      </c>
      <c r="F51" s="111">
        <f>SUM(F12:F50)</f>
        <v>0</v>
      </c>
      <c r="G51" s="111">
        <f>SUM(G12:G50)</f>
        <v>0</v>
      </c>
      <c r="H51" s="111">
        <f>SUM(H12:H50)</f>
        <v>0</v>
      </c>
      <c r="I51" s="64"/>
      <c r="J51" s="64">
        <f>SUM(J10:J50)</f>
        <v>40130000</v>
      </c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</row>
    <row r="52" spans="1:78" x14ac:dyDescent="0.3">
      <c r="A52" s="17"/>
      <c r="B52" s="17" t="s">
        <v>130</v>
      </c>
      <c r="C52" s="112">
        <f>E51+H51+D51</f>
        <v>4.0209999999999999</v>
      </c>
      <c r="D52" s="113"/>
      <c r="E52" s="113"/>
      <c r="F52" s="113"/>
      <c r="G52" s="113"/>
      <c r="H52" s="114"/>
      <c r="I52" s="17"/>
      <c r="J52" s="60"/>
    </row>
    <row r="55" spans="1:78" x14ac:dyDescent="0.3">
      <c r="E55" s="30"/>
    </row>
  </sheetData>
  <mergeCells count="11">
    <mergeCell ref="C52:H52"/>
    <mergeCell ref="A1:J1"/>
    <mergeCell ref="A2:J2"/>
    <mergeCell ref="F4:H4"/>
    <mergeCell ref="C3:E3"/>
    <mergeCell ref="F3:H3"/>
    <mergeCell ref="C4:E4"/>
    <mergeCell ref="I3:I5"/>
    <mergeCell ref="J3:J5"/>
    <mergeCell ref="B3:B6"/>
    <mergeCell ref="A3:A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6" zoomScale="71" zoomScaleNormal="71" workbookViewId="0">
      <pane xSplit="12" topLeftCell="M1" activePane="topRight" state="frozen"/>
      <selection activeCell="A7" sqref="A7"/>
      <selection pane="topRight" activeCell="I29" sqref="I29"/>
    </sheetView>
  </sheetViews>
  <sheetFormatPr defaultRowHeight="18.75" x14ac:dyDescent="0.3"/>
  <cols>
    <col min="1" max="1" width="5.5" style="69" customWidth="1"/>
    <col min="2" max="2" width="29.875" style="4" customWidth="1"/>
    <col min="3" max="3" width="11" style="4" customWidth="1"/>
    <col min="4" max="4" width="17.5" style="4" customWidth="1"/>
    <col min="5" max="5" width="22.75" style="4" customWidth="1"/>
    <col min="6" max="6" width="1.875" style="4" hidden="1" customWidth="1"/>
    <col min="7" max="7" width="9.625" style="4" customWidth="1"/>
    <col min="8" max="8" width="16.5" style="4" customWidth="1"/>
    <col min="9" max="9" width="22" style="4" customWidth="1"/>
    <col min="10" max="10" width="0.75" style="4" hidden="1" customWidth="1"/>
    <col min="11" max="11" width="19.875" style="18" customWidth="1"/>
    <col min="12" max="12" width="20" style="4" customWidth="1"/>
    <col min="13" max="16384" width="9" style="4"/>
  </cols>
  <sheetData>
    <row r="1" spans="1:13" ht="29.25" customHeight="1" x14ac:dyDescent="0.3">
      <c r="A1" s="97" t="s">
        <v>148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3" ht="19.5" customHeight="1" x14ac:dyDescent="0.3">
      <c r="A2" s="103" t="str">
        <f>Lua!A2</f>
        <v>(Kèm theo Thông báo  số 79/TB-UBND ngày 10/11/2025 của UBND xã Tân Kỳ)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3" ht="23.25" customHeight="1" x14ac:dyDescent="0.3">
      <c r="A3" s="104" t="s">
        <v>13</v>
      </c>
      <c r="B3" s="104" t="s">
        <v>123</v>
      </c>
      <c r="C3" s="104" t="s">
        <v>14</v>
      </c>
      <c r="D3" s="104"/>
      <c r="E3" s="104"/>
      <c r="F3" s="104"/>
      <c r="G3" s="104" t="s">
        <v>15</v>
      </c>
      <c r="H3" s="104"/>
      <c r="I3" s="104"/>
      <c r="J3" s="104"/>
      <c r="K3" s="105" t="s">
        <v>29</v>
      </c>
      <c r="L3" s="106" t="s">
        <v>30</v>
      </c>
      <c r="M3" s="12"/>
    </row>
    <row r="4" spans="1:13" x14ac:dyDescent="0.3">
      <c r="A4" s="104"/>
      <c r="B4" s="104"/>
      <c r="C4" s="104" t="s">
        <v>38</v>
      </c>
      <c r="D4" s="104"/>
      <c r="E4" s="104"/>
      <c r="F4" s="104"/>
      <c r="G4" s="104" t="s">
        <v>38</v>
      </c>
      <c r="H4" s="104"/>
      <c r="I4" s="104"/>
      <c r="J4" s="104"/>
      <c r="K4" s="105"/>
      <c r="L4" s="106"/>
      <c r="M4" s="12"/>
    </row>
    <row r="5" spans="1:13" ht="150.75" customHeight="1" x14ac:dyDescent="0.3">
      <c r="A5" s="104"/>
      <c r="B5" s="104"/>
      <c r="C5" s="34" t="s">
        <v>40</v>
      </c>
      <c r="D5" s="34" t="s">
        <v>41</v>
      </c>
      <c r="E5" s="34" t="s">
        <v>131</v>
      </c>
      <c r="F5" s="34" t="s">
        <v>42</v>
      </c>
      <c r="G5" s="34" t="s">
        <v>39</v>
      </c>
      <c r="H5" s="34" t="s">
        <v>43</v>
      </c>
      <c r="I5" s="34" t="s">
        <v>131</v>
      </c>
      <c r="J5" s="34" t="s">
        <v>42</v>
      </c>
      <c r="K5" s="105"/>
      <c r="L5" s="106"/>
      <c r="M5" s="12"/>
    </row>
    <row r="6" spans="1:13" ht="75" x14ac:dyDescent="0.3">
      <c r="A6" s="13"/>
      <c r="B6" s="13"/>
      <c r="C6" s="13" t="s">
        <v>8</v>
      </c>
      <c r="D6" s="13" t="s">
        <v>8</v>
      </c>
      <c r="E6" s="13" t="s">
        <v>8</v>
      </c>
      <c r="F6" s="13" t="s">
        <v>8</v>
      </c>
      <c r="G6" s="13" t="s">
        <v>8</v>
      </c>
      <c r="H6" s="13" t="s">
        <v>8</v>
      </c>
      <c r="I6" s="13" t="s">
        <v>8</v>
      </c>
      <c r="J6" s="13" t="s">
        <v>8</v>
      </c>
      <c r="K6" s="36" t="s">
        <v>31</v>
      </c>
      <c r="L6" s="37" t="s">
        <v>32</v>
      </c>
      <c r="M6" s="12"/>
    </row>
    <row r="7" spans="1:13" x14ac:dyDescent="0.3">
      <c r="A7" s="13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5</v>
      </c>
      <c r="H7" s="13">
        <v>6</v>
      </c>
      <c r="I7" s="13">
        <v>7</v>
      </c>
      <c r="J7" s="13">
        <v>9</v>
      </c>
      <c r="K7" s="13">
        <v>8</v>
      </c>
      <c r="L7" s="13">
        <v>9</v>
      </c>
      <c r="M7" s="12"/>
    </row>
    <row r="8" spans="1:13" x14ac:dyDescent="0.3">
      <c r="A8" s="67"/>
      <c r="B8" s="34" t="s">
        <v>35</v>
      </c>
      <c r="C8" s="6"/>
      <c r="D8" s="6"/>
      <c r="E8" s="6"/>
      <c r="F8" s="6"/>
      <c r="G8" s="6"/>
      <c r="H8" s="6"/>
      <c r="I8" s="6"/>
      <c r="J8" s="6"/>
      <c r="K8" s="19"/>
      <c r="L8" s="6"/>
    </row>
    <row r="9" spans="1:13" x14ac:dyDescent="0.3">
      <c r="A9" s="86"/>
      <c r="B9" s="24" t="s">
        <v>144</v>
      </c>
      <c r="C9" s="6"/>
      <c r="D9" s="6"/>
      <c r="E9" s="6"/>
      <c r="F9" s="6"/>
      <c r="G9" s="6"/>
      <c r="H9" s="6"/>
      <c r="I9" s="6"/>
      <c r="J9" s="6"/>
      <c r="K9" s="19"/>
      <c r="L9" s="6"/>
    </row>
    <row r="10" spans="1:13" x14ac:dyDescent="0.3">
      <c r="A10" s="54">
        <v>1</v>
      </c>
      <c r="B10" s="38" t="s">
        <v>71</v>
      </c>
      <c r="C10" s="6"/>
      <c r="D10" s="6">
        <v>0.25</v>
      </c>
      <c r="E10" s="6"/>
      <c r="F10" s="6"/>
      <c r="G10" s="6"/>
      <c r="H10" s="6"/>
      <c r="I10" s="6"/>
      <c r="J10" s="6"/>
      <c r="K10" s="19">
        <v>20000000</v>
      </c>
      <c r="L10" s="7">
        <f>(C10+D10+E10+G10+H10+I10)*K10</f>
        <v>5000000</v>
      </c>
    </row>
    <row r="11" spans="1:13" ht="37.5" x14ac:dyDescent="0.3">
      <c r="A11" s="54">
        <v>2</v>
      </c>
      <c r="B11" s="38" t="s">
        <v>86</v>
      </c>
      <c r="C11" s="13"/>
      <c r="D11" s="6">
        <v>0.05</v>
      </c>
      <c r="E11" s="6"/>
      <c r="F11" s="6"/>
      <c r="G11" s="6"/>
      <c r="H11" s="6"/>
      <c r="I11" s="6"/>
      <c r="J11" s="6"/>
      <c r="K11" s="19">
        <v>20000000</v>
      </c>
      <c r="L11" s="7">
        <f t="shared" ref="L11:L22" si="0">(C11+D11+E11+G11+H11+I11)*K11</f>
        <v>1000000</v>
      </c>
    </row>
    <row r="12" spans="1:13" x14ac:dyDescent="0.3">
      <c r="A12" s="54">
        <v>3</v>
      </c>
      <c r="B12" s="68" t="s">
        <v>92</v>
      </c>
      <c r="C12" s="6"/>
      <c r="D12" s="6">
        <v>0.04</v>
      </c>
      <c r="E12" s="6"/>
      <c r="F12" s="6"/>
      <c r="G12" s="6"/>
      <c r="H12" s="6"/>
      <c r="I12" s="6"/>
      <c r="J12" s="6"/>
      <c r="K12" s="19">
        <v>20000000</v>
      </c>
      <c r="L12" s="7">
        <f t="shared" si="0"/>
        <v>800000</v>
      </c>
    </row>
    <row r="13" spans="1:13" x14ac:dyDescent="0.3">
      <c r="A13" s="54">
        <v>4</v>
      </c>
      <c r="B13" s="68" t="s">
        <v>54</v>
      </c>
      <c r="C13" s="6"/>
      <c r="D13" s="6">
        <v>0.04</v>
      </c>
      <c r="E13" s="6"/>
      <c r="F13" s="6"/>
      <c r="G13" s="6"/>
      <c r="H13" s="6"/>
      <c r="I13" s="6"/>
      <c r="J13" s="6"/>
      <c r="K13" s="19">
        <v>20000000</v>
      </c>
      <c r="L13" s="7">
        <f t="shared" si="0"/>
        <v>800000</v>
      </c>
    </row>
    <row r="14" spans="1:13" x14ac:dyDescent="0.3">
      <c r="A14" s="54"/>
      <c r="B14" s="101" t="s">
        <v>121</v>
      </c>
      <c r="C14" s="6"/>
      <c r="D14" s="6"/>
      <c r="E14" s="6">
        <v>0.06</v>
      </c>
      <c r="F14" s="6"/>
      <c r="G14" s="6"/>
      <c r="H14" s="6"/>
      <c r="I14" s="6"/>
      <c r="J14" s="6"/>
      <c r="K14" s="19">
        <v>30000000</v>
      </c>
      <c r="L14" s="7">
        <f t="shared" si="0"/>
        <v>1800000</v>
      </c>
    </row>
    <row r="15" spans="1:13" x14ac:dyDescent="0.3">
      <c r="A15" s="54">
        <v>5</v>
      </c>
      <c r="B15" s="102"/>
      <c r="C15" s="6"/>
      <c r="D15" s="6"/>
      <c r="E15" s="6"/>
      <c r="F15" s="6"/>
      <c r="G15" s="6"/>
      <c r="H15" s="6">
        <v>0.16</v>
      </c>
      <c r="I15" s="6"/>
      <c r="J15" s="6"/>
      <c r="K15" s="19">
        <v>10000000</v>
      </c>
      <c r="L15" s="7">
        <f t="shared" si="0"/>
        <v>1600000</v>
      </c>
    </row>
    <row r="16" spans="1:13" ht="18" customHeight="1" x14ac:dyDescent="0.3">
      <c r="A16" s="54">
        <v>6</v>
      </c>
      <c r="B16" s="68" t="s">
        <v>116</v>
      </c>
      <c r="C16" s="6"/>
      <c r="D16" s="6">
        <v>0.05</v>
      </c>
      <c r="E16" s="6"/>
      <c r="F16" s="6"/>
      <c r="G16" s="6"/>
      <c r="H16" s="6"/>
      <c r="I16" s="6"/>
      <c r="J16" s="6"/>
      <c r="K16" s="19">
        <v>20000000</v>
      </c>
      <c r="L16" s="7">
        <f t="shared" si="0"/>
        <v>1000000</v>
      </c>
    </row>
    <row r="17" spans="1:13" ht="37.5" x14ac:dyDescent="0.3">
      <c r="A17" s="54">
        <v>7</v>
      </c>
      <c r="B17" s="38" t="s">
        <v>84</v>
      </c>
      <c r="C17" s="6"/>
      <c r="D17" s="6">
        <v>0.05</v>
      </c>
      <c r="E17" s="6"/>
      <c r="F17" s="6"/>
      <c r="G17" s="6"/>
      <c r="H17" s="6"/>
      <c r="I17" s="6"/>
      <c r="J17" s="6"/>
      <c r="K17" s="19">
        <v>20000000</v>
      </c>
      <c r="L17" s="7">
        <f t="shared" si="0"/>
        <v>1000000</v>
      </c>
    </row>
    <row r="18" spans="1:13" x14ac:dyDescent="0.3">
      <c r="A18" s="13">
        <v>8</v>
      </c>
      <c r="B18" s="68" t="s">
        <v>74</v>
      </c>
      <c r="C18" s="13"/>
      <c r="D18" s="13">
        <f>0.0001*500</f>
        <v>0.05</v>
      </c>
      <c r="E18" s="6"/>
      <c r="F18" s="6"/>
      <c r="G18" s="6"/>
      <c r="H18" s="6"/>
      <c r="I18" s="6"/>
      <c r="J18" s="6"/>
      <c r="K18" s="19">
        <v>20000000</v>
      </c>
      <c r="L18" s="7">
        <f t="shared" si="0"/>
        <v>1000000</v>
      </c>
    </row>
    <row r="19" spans="1:13" x14ac:dyDescent="0.3">
      <c r="A19" s="13">
        <v>9</v>
      </c>
      <c r="B19" s="68" t="s">
        <v>81</v>
      </c>
      <c r="C19" s="13"/>
      <c r="D19" s="13"/>
      <c r="E19" s="13"/>
      <c r="F19" s="13"/>
      <c r="G19" s="13"/>
      <c r="H19" s="13">
        <f>0.0001*350</f>
        <v>3.5000000000000003E-2</v>
      </c>
      <c r="I19" s="13"/>
      <c r="J19" s="13"/>
      <c r="K19" s="5">
        <v>10000000</v>
      </c>
      <c r="L19" s="7">
        <f t="shared" si="0"/>
        <v>350000.00000000006</v>
      </c>
      <c r="M19" s="12"/>
    </row>
    <row r="20" spans="1:13" x14ac:dyDescent="0.3">
      <c r="A20" s="54">
        <v>10</v>
      </c>
      <c r="B20" s="68" t="s">
        <v>80</v>
      </c>
      <c r="C20" s="13"/>
      <c r="D20" s="13"/>
      <c r="E20" s="13">
        <v>0.25</v>
      </c>
      <c r="F20" s="13"/>
      <c r="G20" s="13"/>
      <c r="H20" s="13"/>
      <c r="I20" s="13"/>
      <c r="J20" s="13"/>
      <c r="K20" s="19">
        <v>30000000</v>
      </c>
      <c r="L20" s="7">
        <f t="shared" si="0"/>
        <v>7500000</v>
      </c>
      <c r="M20" s="12"/>
    </row>
    <row r="21" spans="1:13" x14ac:dyDescent="0.3">
      <c r="A21" s="54">
        <v>11</v>
      </c>
      <c r="B21" s="68" t="s">
        <v>74</v>
      </c>
      <c r="C21" s="13"/>
      <c r="D21" s="13">
        <v>0.05</v>
      </c>
      <c r="E21" s="6"/>
      <c r="F21" s="6"/>
      <c r="G21" s="6"/>
      <c r="H21" s="6"/>
      <c r="I21" s="6"/>
      <c r="J21" s="6"/>
      <c r="K21" s="19">
        <v>20000000</v>
      </c>
      <c r="L21" s="7">
        <f t="shared" si="0"/>
        <v>1000000</v>
      </c>
    </row>
    <row r="22" spans="1:13" x14ac:dyDescent="0.3">
      <c r="A22" s="70">
        <v>12</v>
      </c>
      <c r="B22" s="68" t="s">
        <v>122</v>
      </c>
      <c r="C22" s="13"/>
      <c r="D22" s="6">
        <v>2.5000000000000001E-2</v>
      </c>
      <c r="E22" s="6"/>
      <c r="F22" s="6"/>
      <c r="G22" s="6"/>
      <c r="H22" s="6"/>
      <c r="I22" s="6"/>
      <c r="J22" s="6"/>
      <c r="K22" s="19">
        <v>20000000</v>
      </c>
      <c r="L22" s="7">
        <f t="shared" si="0"/>
        <v>500000</v>
      </c>
    </row>
    <row r="23" spans="1:13" x14ac:dyDescent="0.3">
      <c r="A23" s="75"/>
      <c r="B23" s="17" t="s">
        <v>140</v>
      </c>
      <c r="C23" s="109">
        <f>SUM(C10:C22)</f>
        <v>0</v>
      </c>
      <c r="D23" s="109">
        <f t="shared" ref="D23:J23" si="1">SUM(D10:D22)</f>
        <v>0.60499999999999998</v>
      </c>
      <c r="E23" s="109">
        <f t="shared" si="1"/>
        <v>0.31</v>
      </c>
      <c r="F23" s="109">
        <f t="shared" si="1"/>
        <v>0</v>
      </c>
      <c r="G23" s="109">
        <f t="shared" si="1"/>
        <v>0</v>
      </c>
      <c r="H23" s="109">
        <f t="shared" si="1"/>
        <v>0.19500000000000001</v>
      </c>
      <c r="I23" s="109">
        <f t="shared" si="1"/>
        <v>0</v>
      </c>
      <c r="J23" s="17">
        <f t="shared" si="1"/>
        <v>0</v>
      </c>
      <c r="K23" s="17"/>
      <c r="L23" s="64">
        <f>SUM(L10:L22)</f>
        <v>23350000</v>
      </c>
    </row>
    <row r="24" spans="1:13" x14ac:dyDescent="0.3">
      <c r="A24" s="75"/>
      <c r="B24" s="17" t="s">
        <v>141</v>
      </c>
      <c r="C24" s="110">
        <f>C23+D23+E23+G23+H23+I23</f>
        <v>1.1100000000000001</v>
      </c>
      <c r="D24" s="110"/>
      <c r="E24" s="110"/>
      <c r="F24" s="110"/>
      <c r="G24" s="110"/>
      <c r="H24" s="110"/>
      <c r="I24" s="110"/>
      <c r="J24" s="17"/>
      <c r="K24" s="64"/>
      <c r="L24" s="17"/>
    </row>
    <row r="27" spans="1:13" x14ac:dyDescent="0.3">
      <c r="L27" s="30"/>
    </row>
    <row r="28" spans="1:13" x14ac:dyDescent="0.3">
      <c r="L28" s="30"/>
    </row>
    <row r="29" spans="1:13" x14ac:dyDescent="0.3">
      <c r="L29" s="30"/>
    </row>
    <row r="30" spans="1:13" x14ac:dyDescent="0.3">
      <c r="L30" s="30"/>
    </row>
    <row r="35" spans="12:12" x14ac:dyDescent="0.3">
      <c r="L35" s="30"/>
    </row>
    <row r="36" spans="12:12" x14ac:dyDescent="0.3">
      <c r="L36" s="30"/>
    </row>
    <row r="37" spans="12:12" x14ac:dyDescent="0.3">
      <c r="L37" s="30"/>
    </row>
    <row r="38" spans="12:12" x14ac:dyDescent="0.3">
      <c r="L38" s="30"/>
    </row>
    <row r="39" spans="12:12" x14ac:dyDescent="0.3">
      <c r="L39" s="30"/>
    </row>
    <row r="40" spans="12:12" x14ac:dyDescent="0.3">
      <c r="L40" s="30"/>
    </row>
    <row r="41" spans="12:12" x14ac:dyDescent="0.3">
      <c r="L41" s="30"/>
    </row>
    <row r="43" spans="12:12" x14ac:dyDescent="0.3">
      <c r="L43" s="30"/>
    </row>
  </sheetData>
  <mergeCells count="12">
    <mergeCell ref="C24:I24"/>
    <mergeCell ref="B14:B15"/>
    <mergeCell ref="A2:L2"/>
    <mergeCell ref="A1:L1"/>
    <mergeCell ref="G4:J4"/>
    <mergeCell ref="A3:A5"/>
    <mergeCell ref="B3:B5"/>
    <mergeCell ref="C3:F3"/>
    <mergeCell ref="G3:J3"/>
    <mergeCell ref="C4:F4"/>
    <mergeCell ref="K3:K5"/>
    <mergeCell ref="L3:L5"/>
  </mergeCells>
  <pageMargins left="0.7" right="0.7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2"/>
  <sheetViews>
    <sheetView topLeftCell="A91" zoomScale="77" zoomScaleNormal="77" workbookViewId="0">
      <selection activeCell="G100" sqref="G100"/>
    </sheetView>
  </sheetViews>
  <sheetFormatPr defaultRowHeight="18.75" x14ac:dyDescent="0.3"/>
  <cols>
    <col min="1" max="1" width="4.625" style="4" customWidth="1"/>
    <col min="2" max="2" width="36" style="4" customWidth="1"/>
    <col min="3" max="3" width="20" style="4" customWidth="1"/>
    <col min="4" max="5" width="16.875" style="4" customWidth="1"/>
    <col min="6" max="6" width="17.875" style="4" customWidth="1"/>
    <col min="7" max="7" width="19.125" style="4" customWidth="1"/>
    <col min="8" max="8" width="15.5" style="4" customWidth="1"/>
    <col min="9" max="9" width="15.875" style="30" bestFit="1" customWidth="1"/>
    <col min="10" max="10" width="17.125" style="4" bestFit="1" customWidth="1"/>
    <col min="11" max="11" width="9" style="4"/>
    <col min="12" max="12" width="17.5" style="4" bestFit="1" customWidth="1"/>
    <col min="13" max="13" width="12" style="4" bestFit="1" customWidth="1"/>
    <col min="14" max="14" width="13.125" style="4" customWidth="1"/>
    <col min="15" max="15" width="13.5" style="4" customWidth="1"/>
    <col min="16" max="48" width="9" style="4"/>
    <col min="49" max="16384" width="9" style="2"/>
  </cols>
  <sheetData>
    <row r="1" spans="1:48" x14ac:dyDescent="0.3">
      <c r="A1" s="97" t="s">
        <v>149</v>
      </c>
      <c r="B1" s="97"/>
      <c r="C1" s="97"/>
      <c r="D1" s="97"/>
      <c r="E1" s="97"/>
      <c r="F1" s="97"/>
      <c r="G1" s="97"/>
      <c r="H1" s="97"/>
      <c r="I1" s="97"/>
      <c r="J1" s="97"/>
    </row>
    <row r="2" spans="1:48" ht="21" customHeight="1" x14ac:dyDescent="0.3">
      <c r="A2" s="103" t="str">
        <f>'cay lao nam'!A2:L2</f>
        <v>(Kèm theo Thông báo  số 79/TB-UBND ngày 10/11/2025 của UBND xã Tân Kỳ)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48" ht="19.5" customHeight="1" x14ac:dyDescent="0.3">
      <c r="A3" s="95" t="s">
        <v>13</v>
      </c>
      <c r="B3" s="95" t="s">
        <v>123</v>
      </c>
      <c r="C3" s="95" t="s">
        <v>14</v>
      </c>
      <c r="D3" s="95"/>
      <c r="E3" s="95"/>
      <c r="F3" s="95" t="s">
        <v>15</v>
      </c>
      <c r="G3" s="95"/>
      <c r="H3" s="95"/>
      <c r="I3" s="100" t="s">
        <v>33</v>
      </c>
      <c r="J3" s="95" t="s">
        <v>30</v>
      </c>
      <c r="K3" s="12"/>
      <c r="L3" s="12"/>
      <c r="M3" s="12"/>
      <c r="N3" s="12"/>
      <c r="O3" s="12"/>
    </row>
    <row r="4" spans="1:48" ht="15.75" customHeight="1" x14ac:dyDescent="0.3">
      <c r="A4" s="95"/>
      <c r="B4" s="95"/>
      <c r="C4" s="95" t="s">
        <v>17</v>
      </c>
      <c r="D4" s="95"/>
      <c r="E4" s="95"/>
      <c r="F4" s="95" t="s">
        <v>17</v>
      </c>
      <c r="G4" s="95"/>
      <c r="H4" s="95"/>
      <c r="I4" s="100"/>
      <c r="J4" s="95"/>
      <c r="K4" s="12"/>
      <c r="L4" s="12"/>
      <c r="M4" s="12"/>
      <c r="N4" s="12"/>
      <c r="O4" s="12"/>
    </row>
    <row r="5" spans="1:48" ht="69.75" customHeight="1" x14ac:dyDescent="0.3">
      <c r="A5" s="95"/>
      <c r="B5" s="95"/>
      <c r="C5" s="23" t="s">
        <v>21</v>
      </c>
      <c r="D5" s="23" t="s">
        <v>22</v>
      </c>
      <c r="E5" s="23" t="s">
        <v>23</v>
      </c>
      <c r="F5" s="23" t="s">
        <v>21</v>
      </c>
      <c r="G5" s="23" t="s">
        <v>27</v>
      </c>
      <c r="H5" s="23" t="s">
        <v>28</v>
      </c>
      <c r="I5" s="100"/>
      <c r="J5" s="95"/>
      <c r="K5" s="12"/>
      <c r="L5" s="12"/>
      <c r="M5" s="12"/>
      <c r="N5" s="12"/>
      <c r="O5" s="12"/>
    </row>
    <row r="6" spans="1:48" s="72" customFormat="1" ht="19.5" customHeight="1" x14ac:dyDescent="0.3">
      <c r="A6" s="24"/>
      <c r="B6" s="24"/>
      <c r="C6" s="24" t="s">
        <v>8</v>
      </c>
      <c r="D6" s="24" t="s">
        <v>8</v>
      </c>
      <c r="E6" s="24" t="s">
        <v>8</v>
      </c>
      <c r="F6" s="24" t="s">
        <v>8</v>
      </c>
      <c r="G6" s="24" t="s">
        <v>8</v>
      </c>
      <c r="H6" s="24" t="s">
        <v>8</v>
      </c>
      <c r="I6" s="37" t="s">
        <v>45</v>
      </c>
      <c r="J6" s="24" t="s">
        <v>46</v>
      </c>
      <c r="K6" s="71"/>
      <c r="L6" s="71"/>
      <c r="M6" s="71"/>
      <c r="N6" s="71"/>
      <c r="O6" s="71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</row>
    <row r="7" spans="1:48" ht="14.25" customHeight="1" x14ac:dyDescent="0.3">
      <c r="A7" s="13"/>
      <c r="B7" s="24">
        <v>1</v>
      </c>
      <c r="C7" s="24">
        <v>2</v>
      </c>
      <c r="D7" s="24">
        <v>3</v>
      </c>
      <c r="E7" s="24">
        <v>4</v>
      </c>
      <c r="F7" s="24">
        <v>5</v>
      </c>
      <c r="G7" s="24">
        <v>6</v>
      </c>
      <c r="H7" s="24">
        <v>7</v>
      </c>
      <c r="I7" s="37">
        <v>8</v>
      </c>
      <c r="J7" s="24">
        <v>9</v>
      </c>
      <c r="K7" s="12"/>
      <c r="L7" s="12"/>
      <c r="M7" s="12"/>
      <c r="N7" s="12"/>
      <c r="O7" s="12"/>
    </row>
    <row r="8" spans="1:48" x14ac:dyDescent="0.3">
      <c r="A8" s="17"/>
      <c r="B8" s="53" t="s">
        <v>35</v>
      </c>
      <c r="C8" s="6"/>
      <c r="D8" s="6"/>
      <c r="E8" s="6"/>
      <c r="F8" s="6"/>
      <c r="G8" s="6"/>
      <c r="H8" s="6"/>
      <c r="I8" s="7"/>
      <c r="J8" s="6"/>
      <c r="M8" s="21">
        <f>250*250</f>
        <v>62500</v>
      </c>
    </row>
    <row r="9" spans="1:48" x14ac:dyDescent="0.3">
      <c r="A9" s="17"/>
      <c r="B9" s="83" t="s">
        <v>134</v>
      </c>
      <c r="C9" s="6"/>
      <c r="D9" s="6"/>
      <c r="E9" s="6"/>
      <c r="F9" s="6"/>
      <c r="G9" s="6"/>
      <c r="H9" s="6"/>
      <c r="I9" s="7"/>
      <c r="J9" s="6"/>
      <c r="M9" s="21"/>
    </row>
    <row r="10" spans="1:48" x14ac:dyDescent="0.3">
      <c r="A10" s="13">
        <v>1</v>
      </c>
      <c r="B10" s="6" t="s">
        <v>135</v>
      </c>
      <c r="C10" s="25">
        <f>0.0001*800</f>
        <v>0.08</v>
      </c>
      <c r="D10" s="6"/>
      <c r="E10" s="6"/>
      <c r="F10" s="6"/>
      <c r="G10" s="6"/>
      <c r="H10" s="6"/>
      <c r="I10" s="5">
        <v>6000000</v>
      </c>
      <c r="J10" s="5">
        <f>I10*C10</f>
        <v>480000</v>
      </c>
      <c r="M10" s="21"/>
    </row>
    <row r="11" spans="1:48" x14ac:dyDescent="0.3">
      <c r="A11" s="13">
        <v>2</v>
      </c>
      <c r="B11" s="6" t="s">
        <v>136</v>
      </c>
      <c r="C11" s="25">
        <f>0.0001*300</f>
        <v>3.0000000000000002E-2</v>
      </c>
      <c r="D11" s="6"/>
      <c r="E11" s="6"/>
      <c r="F11" s="6"/>
      <c r="G11" s="6"/>
      <c r="H11" s="6"/>
      <c r="I11" s="5">
        <v>6000000</v>
      </c>
      <c r="J11" s="5">
        <f t="shared" ref="J11:J16" si="0">I11*C11</f>
        <v>180000</v>
      </c>
      <c r="M11" s="21"/>
    </row>
    <row r="12" spans="1:48" x14ac:dyDescent="0.3">
      <c r="A12" s="13">
        <v>3</v>
      </c>
      <c r="B12" s="6" t="s">
        <v>36</v>
      </c>
      <c r="C12" s="25">
        <f>0.0001*400</f>
        <v>0.04</v>
      </c>
      <c r="D12" s="6"/>
      <c r="E12" s="6"/>
      <c r="F12" s="6"/>
      <c r="G12" s="6"/>
      <c r="H12" s="6"/>
      <c r="I12" s="5">
        <v>6000000</v>
      </c>
      <c r="J12" s="5">
        <f t="shared" si="0"/>
        <v>240000</v>
      </c>
      <c r="M12" s="21"/>
    </row>
    <row r="13" spans="1:48" x14ac:dyDescent="0.3">
      <c r="A13" s="13">
        <v>4</v>
      </c>
      <c r="B13" s="6" t="s">
        <v>137</v>
      </c>
      <c r="C13" s="25">
        <f>0.0001*600</f>
        <v>6.0000000000000005E-2</v>
      </c>
      <c r="D13" s="6"/>
      <c r="E13" s="6"/>
      <c r="F13" s="6"/>
      <c r="G13" s="6"/>
      <c r="H13" s="6"/>
      <c r="I13" s="5">
        <v>6000000</v>
      </c>
      <c r="J13" s="5">
        <f t="shared" si="0"/>
        <v>360000</v>
      </c>
      <c r="M13" s="21"/>
    </row>
    <row r="14" spans="1:48" x14ac:dyDescent="0.3">
      <c r="A14" s="13">
        <v>5</v>
      </c>
      <c r="B14" s="6" t="s">
        <v>93</v>
      </c>
      <c r="C14" s="25">
        <f>0.0001*300</f>
        <v>3.0000000000000002E-2</v>
      </c>
      <c r="D14" s="6"/>
      <c r="E14" s="6"/>
      <c r="F14" s="6"/>
      <c r="G14" s="6"/>
      <c r="H14" s="6"/>
      <c r="I14" s="5">
        <v>6000000</v>
      </c>
      <c r="J14" s="5">
        <f t="shared" si="0"/>
        <v>180000</v>
      </c>
      <c r="M14" s="21"/>
    </row>
    <row r="15" spans="1:48" x14ac:dyDescent="0.3">
      <c r="A15" s="13">
        <v>6</v>
      </c>
      <c r="B15" s="6" t="s">
        <v>97</v>
      </c>
      <c r="C15" s="25">
        <f>0.0001*1100</f>
        <v>0.11</v>
      </c>
      <c r="D15" s="6"/>
      <c r="E15" s="6"/>
      <c r="F15" s="6"/>
      <c r="G15" s="6"/>
      <c r="H15" s="6"/>
      <c r="I15" s="5">
        <v>6000000</v>
      </c>
      <c r="J15" s="5">
        <f t="shared" si="0"/>
        <v>660000</v>
      </c>
      <c r="M15" s="21"/>
    </row>
    <row r="16" spans="1:48" x14ac:dyDescent="0.3">
      <c r="A16" s="13">
        <v>7</v>
      </c>
      <c r="B16" s="6" t="s">
        <v>138</v>
      </c>
      <c r="C16" s="25">
        <f>0.0001*500</f>
        <v>0.05</v>
      </c>
      <c r="D16" s="6"/>
      <c r="E16" s="6"/>
      <c r="F16" s="6"/>
      <c r="G16" s="6"/>
      <c r="H16" s="6"/>
      <c r="I16" s="5">
        <v>6000000</v>
      </c>
      <c r="J16" s="5">
        <f t="shared" si="0"/>
        <v>300000</v>
      </c>
      <c r="M16" s="21"/>
    </row>
    <row r="17" spans="1:48" ht="20.25" customHeight="1" x14ac:dyDescent="0.3">
      <c r="A17" s="17"/>
      <c r="B17" s="83" t="s">
        <v>139</v>
      </c>
      <c r="C17" s="6"/>
      <c r="D17" s="6"/>
      <c r="E17" s="6"/>
      <c r="F17" s="6"/>
      <c r="G17" s="6"/>
      <c r="H17" s="6"/>
      <c r="I17" s="7"/>
      <c r="J17" s="7"/>
      <c r="M17" s="21"/>
    </row>
    <row r="18" spans="1:48" s="28" customFormat="1" x14ac:dyDescent="0.3">
      <c r="A18" s="54">
        <v>1</v>
      </c>
      <c r="B18" s="68" t="s">
        <v>71</v>
      </c>
      <c r="C18" s="6"/>
      <c r="D18" s="6"/>
      <c r="E18" s="6">
        <v>0.06</v>
      </c>
      <c r="F18" s="6"/>
      <c r="G18" s="6"/>
      <c r="H18" s="6"/>
      <c r="I18" s="19">
        <v>15000000</v>
      </c>
      <c r="J18" s="7">
        <f>(C18+D18+E18+F18+G18+H18)*I18</f>
        <v>900000</v>
      </c>
      <c r="K18" s="4"/>
      <c r="L18" s="4"/>
      <c r="M18" s="21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s="3" customFormat="1" ht="20.25" customHeight="1" x14ac:dyDescent="0.3">
      <c r="A19" s="54">
        <v>2</v>
      </c>
      <c r="B19" s="38" t="s">
        <v>145</v>
      </c>
      <c r="C19" s="6"/>
      <c r="D19" s="6">
        <f>400*0.0001</f>
        <v>0.04</v>
      </c>
      <c r="E19" s="6"/>
      <c r="F19" s="6"/>
      <c r="G19" s="6"/>
      <c r="H19" s="6"/>
      <c r="I19" s="5">
        <v>10000000</v>
      </c>
      <c r="J19" s="7">
        <f t="shared" ref="J19:J82" si="1">(C19+D19+E19+F19+G19+H19)*I19</f>
        <v>400000</v>
      </c>
      <c r="K19" s="4"/>
      <c r="L19" s="4"/>
      <c r="M19" s="4"/>
      <c r="N19" s="30"/>
      <c r="O19" s="30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48" s="3" customFormat="1" x14ac:dyDescent="0.3">
      <c r="A20" s="54">
        <v>3</v>
      </c>
      <c r="B20" s="68" t="s">
        <v>87</v>
      </c>
      <c r="C20" s="6"/>
      <c r="D20" s="6">
        <v>0.1</v>
      </c>
      <c r="E20" s="6"/>
      <c r="F20" s="6"/>
      <c r="G20" s="6"/>
      <c r="H20" s="6"/>
      <c r="I20" s="5">
        <v>10000000</v>
      </c>
      <c r="J20" s="7">
        <f t="shared" si="1"/>
        <v>1000000</v>
      </c>
      <c r="K20" s="4"/>
      <c r="L20" s="4"/>
      <c r="M20" s="4"/>
      <c r="N20" s="30"/>
      <c r="O20" s="30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48" s="3" customFormat="1" x14ac:dyDescent="0.3">
      <c r="A21" s="54">
        <v>4</v>
      </c>
      <c r="B21" s="68" t="s">
        <v>48</v>
      </c>
      <c r="C21" s="6"/>
      <c r="D21" s="6">
        <v>0.17</v>
      </c>
      <c r="E21" s="6"/>
      <c r="F21" s="6"/>
      <c r="G21" s="6"/>
      <c r="H21" s="6"/>
      <c r="I21" s="5">
        <v>10000000</v>
      </c>
      <c r="J21" s="7">
        <f t="shared" si="1"/>
        <v>1700000.0000000002</v>
      </c>
      <c r="K21" s="4"/>
      <c r="L21" s="4"/>
      <c r="M21" s="4"/>
      <c r="N21" s="30"/>
      <c r="O21" s="30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s="3" customFormat="1" x14ac:dyDescent="0.3">
      <c r="A22" s="54">
        <v>5</v>
      </c>
      <c r="B22" s="68" t="s">
        <v>88</v>
      </c>
      <c r="C22" s="6"/>
      <c r="D22" s="6">
        <v>0.1</v>
      </c>
      <c r="E22" s="6"/>
      <c r="F22" s="6"/>
      <c r="G22" s="6"/>
      <c r="H22" s="6"/>
      <c r="I22" s="5">
        <v>10000000</v>
      </c>
      <c r="J22" s="7">
        <f t="shared" si="1"/>
        <v>1000000</v>
      </c>
      <c r="K22" s="4"/>
      <c r="L22" s="4"/>
      <c r="M22" s="4"/>
      <c r="N22" s="30"/>
      <c r="O22" s="30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48" s="28" customFormat="1" x14ac:dyDescent="0.3">
      <c r="A23" s="54">
        <v>6</v>
      </c>
      <c r="B23" s="68" t="s">
        <v>37</v>
      </c>
      <c r="C23" s="59"/>
      <c r="D23" s="6">
        <v>0.1</v>
      </c>
      <c r="E23" s="6"/>
      <c r="F23" s="6"/>
      <c r="G23" s="6"/>
      <c r="H23" s="6"/>
      <c r="I23" s="5">
        <v>10000000</v>
      </c>
      <c r="J23" s="7">
        <f t="shared" si="1"/>
        <v>1000000</v>
      </c>
      <c r="K23" s="4"/>
      <c r="L23" s="4"/>
      <c r="M23" s="4"/>
      <c r="N23" s="30"/>
      <c r="O23" s="30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48" s="28" customFormat="1" x14ac:dyDescent="0.3">
      <c r="A24" s="54">
        <v>7</v>
      </c>
      <c r="B24" s="68" t="s">
        <v>49</v>
      </c>
      <c r="C24" s="6"/>
      <c r="D24" s="6">
        <v>0.1</v>
      </c>
      <c r="E24" s="6"/>
      <c r="F24" s="6"/>
      <c r="G24" s="6"/>
      <c r="H24" s="6"/>
      <c r="I24" s="5">
        <v>10000000</v>
      </c>
      <c r="J24" s="7">
        <f t="shared" si="1"/>
        <v>1000000</v>
      </c>
      <c r="K24" s="4"/>
      <c r="L24" s="4"/>
      <c r="M24" s="4"/>
      <c r="N24" s="30"/>
      <c r="O24" s="30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s="28" customFormat="1" x14ac:dyDescent="0.3">
      <c r="A25" s="107">
        <v>8</v>
      </c>
      <c r="B25" s="102" t="s">
        <v>90</v>
      </c>
      <c r="C25" s="6"/>
      <c r="D25" s="6">
        <v>0.03</v>
      </c>
      <c r="E25" s="6"/>
      <c r="F25" s="6"/>
      <c r="G25" s="6"/>
      <c r="H25" s="6"/>
      <c r="I25" s="5">
        <v>10000000</v>
      </c>
      <c r="J25" s="7">
        <f t="shared" si="1"/>
        <v>300000</v>
      </c>
      <c r="K25" s="4"/>
      <c r="L25" s="4"/>
      <c r="M25" s="4"/>
      <c r="N25" s="30"/>
      <c r="O25" s="30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48" s="28" customFormat="1" x14ac:dyDescent="0.3">
      <c r="A26" s="107"/>
      <c r="B26" s="102"/>
      <c r="C26" s="6"/>
      <c r="D26" s="6"/>
      <c r="E26" s="6">
        <v>0.04</v>
      </c>
      <c r="F26" s="6"/>
      <c r="G26" s="6"/>
      <c r="H26" s="6"/>
      <c r="I26" s="19">
        <v>15000000</v>
      </c>
      <c r="J26" s="7">
        <f t="shared" si="1"/>
        <v>600000</v>
      </c>
      <c r="K26" s="4"/>
      <c r="L26" s="4"/>
      <c r="M26" s="4"/>
      <c r="N26" s="30"/>
      <c r="O26" s="30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1:48" x14ac:dyDescent="0.3">
      <c r="A27" s="107"/>
      <c r="B27" s="102"/>
      <c r="C27" s="6"/>
      <c r="D27" s="6">
        <v>0.12</v>
      </c>
      <c r="E27" s="6"/>
      <c r="F27" s="6"/>
      <c r="G27" s="6"/>
      <c r="H27" s="6"/>
      <c r="I27" s="5">
        <v>10000000</v>
      </c>
      <c r="J27" s="7">
        <f t="shared" si="1"/>
        <v>1200000</v>
      </c>
      <c r="N27" s="30"/>
      <c r="O27" s="30"/>
    </row>
    <row r="28" spans="1:48" s="3" customFormat="1" x14ac:dyDescent="0.3">
      <c r="A28" s="54">
        <v>9</v>
      </c>
      <c r="B28" s="68" t="s">
        <v>36</v>
      </c>
      <c r="C28" s="6"/>
      <c r="D28" s="6"/>
      <c r="E28" s="6">
        <v>7.0000000000000007E-2</v>
      </c>
      <c r="F28" s="6"/>
      <c r="G28" s="6"/>
      <c r="H28" s="6"/>
      <c r="I28" s="7">
        <v>15000000</v>
      </c>
      <c r="J28" s="7">
        <f t="shared" si="1"/>
        <v>1050000</v>
      </c>
      <c r="K28" s="4"/>
      <c r="L28" s="4"/>
      <c r="M28" s="4"/>
      <c r="N28" s="30"/>
      <c r="O28" s="30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48" s="3" customFormat="1" x14ac:dyDescent="0.3">
      <c r="A29" s="54">
        <v>10</v>
      </c>
      <c r="B29" s="68" t="s">
        <v>47</v>
      </c>
      <c r="C29" s="6"/>
      <c r="D29" s="6">
        <v>0.08</v>
      </c>
      <c r="E29" s="6"/>
      <c r="F29" s="6"/>
      <c r="G29" s="6"/>
      <c r="H29" s="6"/>
      <c r="I29" s="5">
        <v>10000000</v>
      </c>
      <c r="J29" s="7">
        <f t="shared" si="1"/>
        <v>800000</v>
      </c>
      <c r="K29" s="4"/>
      <c r="L29" s="4"/>
      <c r="M29" s="4"/>
      <c r="N29" s="30"/>
      <c r="O29" s="30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48" s="3" customFormat="1" x14ac:dyDescent="0.3">
      <c r="A30" s="54">
        <v>11</v>
      </c>
      <c r="B30" s="68" t="s">
        <v>91</v>
      </c>
      <c r="C30" s="6"/>
      <c r="D30" s="6">
        <v>0.1</v>
      </c>
      <c r="E30" s="6"/>
      <c r="F30" s="6"/>
      <c r="G30" s="6"/>
      <c r="H30" s="6"/>
      <c r="I30" s="5">
        <v>10000000</v>
      </c>
      <c r="J30" s="7">
        <f t="shared" si="1"/>
        <v>1000000</v>
      </c>
      <c r="K30" s="4"/>
      <c r="L30" s="4"/>
      <c r="M30" s="4"/>
      <c r="N30" s="30"/>
      <c r="O30" s="30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48" s="3" customFormat="1" x14ac:dyDescent="0.3">
      <c r="A31" s="107">
        <v>12</v>
      </c>
      <c r="B31" s="102" t="s">
        <v>93</v>
      </c>
      <c r="C31" s="6"/>
      <c r="D31" s="6">
        <v>7.0000000000000007E-2</v>
      </c>
      <c r="E31" s="6"/>
      <c r="F31" s="6"/>
      <c r="G31" s="6"/>
      <c r="H31" s="6"/>
      <c r="I31" s="5">
        <v>10000000</v>
      </c>
      <c r="J31" s="7">
        <f t="shared" si="1"/>
        <v>700000.00000000012</v>
      </c>
      <c r="K31" s="4"/>
      <c r="L31" s="4"/>
      <c r="M31" s="4"/>
      <c r="N31" s="30"/>
      <c r="O31" s="30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s="3" customFormat="1" x14ac:dyDescent="0.3">
      <c r="A32" s="107"/>
      <c r="B32" s="102"/>
      <c r="C32" s="6"/>
      <c r="D32" s="6">
        <v>0.08</v>
      </c>
      <c r="E32" s="6"/>
      <c r="F32" s="6"/>
      <c r="G32" s="6"/>
      <c r="H32" s="6"/>
      <c r="I32" s="5">
        <v>10000000</v>
      </c>
      <c r="J32" s="7">
        <f t="shared" si="1"/>
        <v>800000</v>
      </c>
      <c r="K32" s="4"/>
      <c r="L32" s="4"/>
      <c r="M32" s="4"/>
      <c r="N32" s="30"/>
      <c r="O32" s="30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s="3" customFormat="1" x14ac:dyDescent="0.3">
      <c r="A33" s="107"/>
      <c r="B33" s="102"/>
      <c r="C33" s="6"/>
      <c r="D33" s="6"/>
      <c r="E33" s="6">
        <v>0.03</v>
      </c>
      <c r="F33" s="6"/>
      <c r="G33" s="6"/>
      <c r="H33" s="6"/>
      <c r="I33" s="7">
        <v>15000000</v>
      </c>
      <c r="J33" s="7">
        <f t="shared" si="1"/>
        <v>450000</v>
      </c>
      <c r="K33" s="4"/>
      <c r="L33" s="4"/>
      <c r="M33" s="4"/>
      <c r="N33" s="30"/>
      <c r="O33" s="30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s="3" customFormat="1" x14ac:dyDescent="0.3">
      <c r="A34" s="54">
        <v>13</v>
      </c>
      <c r="B34" s="68" t="s">
        <v>94</v>
      </c>
      <c r="C34" s="6"/>
      <c r="D34" s="6">
        <v>0.05</v>
      </c>
      <c r="E34" s="6"/>
      <c r="F34" s="6"/>
      <c r="G34" s="6"/>
      <c r="H34" s="6"/>
      <c r="I34" s="5">
        <v>10000000</v>
      </c>
      <c r="J34" s="7">
        <f t="shared" si="1"/>
        <v>500000</v>
      </c>
      <c r="K34" s="4"/>
      <c r="L34" s="4"/>
      <c r="M34" s="4"/>
      <c r="N34" s="30"/>
      <c r="O34" s="30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48" s="3" customFormat="1" x14ac:dyDescent="0.3">
      <c r="A35" s="54">
        <v>14</v>
      </c>
      <c r="B35" s="68" t="s">
        <v>56</v>
      </c>
      <c r="C35" s="6"/>
      <c r="D35" s="6">
        <v>0.04</v>
      </c>
      <c r="E35" s="6"/>
      <c r="F35" s="6"/>
      <c r="G35" s="6"/>
      <c r="H35" s="6"/>
      <c r="I35" s="5">
        <v>10000000</v>
      </c>
      <c r="J35" s="7">
        <f t="shared" si="1"/>
        <v>400000</v>
      </c>
      <c r="K35" s="4"/>
      <c r="L35" s="4"/>
      <c r="M35" s="4"/>
      <c r="N35" s="30"/>
      <c r="O35" s="30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1:48" s="3" customFormat="1" x14ac:dyDescent="0.3">
      <c r="A36" s="54">
        <v>15</v>
      </c>
      <c r="B36" s="68" t="s">
        <v>95</v>
      </c>
      <c r="C36" s="6"/>
      <c r="D36" s="6">
        <v>0.06</v>
      </c>
      <c r="E36" s="6"/>
      <c r="F36" s="6"/>
      <c r="G36" s="6"/>
      <c r="H36" s="6"/>
      <c r="I36" s="5">
        <v>10000000</v>
      </c>
      <c r="J36" s="7">
        <f t="shared" si="1"/>
        <v>600000</v>
      </c>
      <c r="K36" s="4"/>
      <c r="L36" s="4"/>
      <c r="M36" s="4"/>
      <c r="N36" s="30"/>
      <c r="O36" s="30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 spans="1:48" s="3" customFormat="1" x14ac:dyDescent="0.3">
      <c r="A37" s="54">
        <v>16</v>
      </c>
      <c r="B37" s="68" t="s">
        <v>96</v>
      </c>
      <c r="C37" s="6"/>
      <c r="D37" s="6"/>
      <c r="E37" s="6">
        <v>0.05</v>
      </c>
      <c r="F37" s="6"/>
      <c r="G37" s="6"/>
      <c r="H37" s="6"/>
      <c r="I37" s="7">
        <v>15000000</v>
      </c>
      <c r="J37" s="7">
        <f t="shared" si="1"/>
        <v>750000</v>
      </c>
      <c r="K37" s="4"/>
      <c r="L37" s="4"/>
      <c r="M37" s="4"/>
      <c r="N37" s="30"/>
      <c r="O37" s="30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spans="1:48" s="3" customFormat="1" x14ac:dyDescent="0.3">
      <c r="A38" s="54">
        <v>17</v>
      </c>
      <c r="B38" s="68" t="s">
        <v>51</v>
      </c>
      <c r="C38" s="6"/>
      <c r="D38" s="6">
        <v>0.08</v>
      </c>
      <c r="E38" s="6"/>
      <c r="F38" s="6"/>
      <c r="G38" s="6"/>
      <c r="H38" s="6"/>
      <c r="I38" s="5">
        <v>10000000</v>
      </c>
      <c r="J38" s="7">
        <f t="shared" si="1"/>
        <v>800000</v>
      </c>
      <c r="K38" s="4"/>
      <c r="L38" s="4"/>
      <c r="M38" s="4"/>
      <c r="N38" s="30"/>
      <c r="O38" s="30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spans="1:48" s="3" customFormat="1" x14ac:dyDescent="0.3">
      <c r="A39" s="107">
        <v>18</v>
      </c>
      <c r="B39" s="102" t="s">
        <v>97</v>
      </c>
      <c r="C39" s="6"/>
      <c r="D39" s="6"/>
      <c r="E39" s="6">
        <v>0.04</v>
      </c>
      <c r="F39" s="6"/>
      <c r="G39" s="6"/>
      <c r="H39" s="6"/>
      <c r="I39" s="7">
        <v>15000000</v>
      </c>
      <c r="J39" s="7">
        <f t="shared" si="1"/>
        <v>600000</v>
      </c>
      <c r="K39" s="4"/>
      <c r="L39" s="4"/>
      <c r="M39" s="4"/>
      <c r="N39" s="30"/>
      <c r="O39" s="30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 spans="1:48" s="3" customFormat="1" x14ac:dyDescent="0.3">
      <c r="A40" s="107"/>
      <c r="B40" s="102"/>
      <c r="C40" s="6"/>
      <c r="D40" s="6">
        <v>0.25</v>
      </c>
      <c r="E40" s="6"/>
      <c r="F40" s="6"/>
      <c r="G40" s="6"/>
      <c r="H40" s="6"/>
      <c r="I40" s="5">
        <v>10000000</v>
      </c>
      <c r="J40" s="7">
        <f t="shared" si="1"/>
        <v>2500000</v>
      </c>
      <c r="K40" s="4"/>
      <c r="L40" s="4"/>
      <c r="M40" s="4"/>
      <c r="N40" s="30"/>
      <c r="O40" s="30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 spans="1:48" s="3" customFormat="1" x14ac:dyDescent="0.3">
      <c r="A41" s="107"/>
      <c r="B41" s="102"/>
      <c r="C41" s="6"/>
      <c r="D41" s="6">
        <v>0.05</v>
      </c>
      <c r="E41" s="6"/>
      <c r="F41" s="6"/>
      <c r="G41" s="6"/>
      <c r="H41" s="6"/>
      <c r="I41" s="5">
        <v>10000000</v>
      </c>
      <c r="J41" s="7">
        <f t="shared" si="1"/>
        <v>500000</v>
      </c>
      <c r="K41" s="4"/>
      <c r="L41" s="4"/>
      <c r="M41" s="4"/>
      <c r="N41" s="30"/>
      <c r="O41" s="30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</row>
    <row r="42" spans="1:48" s="3" customFormat="1" x14ac:dyDescent="0.3">
      <c r="A42" s="107"/>
      <c r="B42" s="102"/>
      <c r="C42" s="6"/>
      <c r="D42" s="6"/>
      <c r="E42" s="6">
        <v>0.02</v>
      </c>
      <c r="F42" s="6"/>
      <c r="G42" s="6"/>
      <c r="H42" s="6"/>
      <c r="I42" s="7">
        <v>15000000</v>
      </c>
      <c r="J42" s="7">
        <f t="shared" si="1"/>
        <v>300000</v>
      </c>
      <c r="K42" s="4"/>
      <c r="L42" s="4"/>
      <c r="M42" s="4"/>
      <c r="N42" s="30"/>
      <c r="O42" s="30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</row>
    <row r="43" spans="1:48" s="3" customFormat="1" x14ac:dyDescent="0.3">
      <c r="A43" s="54">
        <v>19</v>
      </c>
      <c r="B43" s="68" t="s">
        <v>98</v>
      </c>
      <c r="C43" s="6"/>
      <c r="D43" s="6">
        <v>7.0000000000000007E-2</v>
      </c>
      <c r="E43" s="6"/>
      <c r="F43" s="6"/>
      <c r="G43" s="6"/>
      <c r="H43" s="6"/>
      <c r="I43" s="5">
        <v>10000000</v>
      </c>
      <c r="J43" s="7">
        <f t="shared" si="1"/>
        <v>700000.00000000012</v>
      </c>
      <c r="K43" s="4"/>
      <c r="L43" s="4"/>
      <c r="M43" s="4"/>
      <c r="N43" s="30"/>
      <c r="O43" s="30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</row>
    <row r="44" spans="1:48" s="3" customFormat="1" ht="44.25" customHeight="1" x14ac:dyDescent="0.3">
      <c r="A44" s="54">
        <v>20</v>
      </c>
      <c r="B44" s="68" t="s">
        <v>99</v>
      </c>
      <c r="C44" s="6"/>
      <c r="D44" s="6">
        <v>0.06</v>
      </c>
      <c r="E44" s="6"/>
      <c r="F44" s="6"/>
      <c r="G44" s="6"/>
      <c r="H44" s="6"/>
      <c r="I44" s="5">
        <v>10000000</v>
      </c>
      <c r="J44" s="7">
        <f t="shared" si="1"/>
        <v>600000</v>
      </c>
      <c r="K44" s="4"/>
      <c r="L44" s="4"/>
      <c r="M44" s="4"/>
      <c r="N44" s="30"/>
      <c r="O44" s="30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</row>
    <row r="45" spans="1:48" s="3" customFormat="1" x14ac:dyDescent="0.3">
      <c r="A45" s="107">
        <v>21</v>
      </c>
      <c r="B45" s="102" t="s">
        <v>101</v>
      </c>
      <c r="C45" s="6"/>
      <c r="D45" s="6">
        <v>0.2</v>
      </c>
      <c r="E45" s="6"/>
      <c r="F45" s="6"/>
      <c r="G45" s="6"/>
      <c r="H45" s="6"/>
      <c r="I45" s="5">
        <v>10000000</v>
      </c>
      <c r="J45" s="7">
        <f t="shared" si="1"/>
        <v>2000000</v>
      </c>
      <c r="K45" s="4"/>
      <c r="L45" s="4"/>
      <c r="M45" s="4"/>
      <c r="N45" s="30"/>
      <c r="O45" s="30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 spans="1:48" s="3" customFormat="1" x14ac:dyDescent="0.3">
      <c r="A46" s="107"/>
      <c r="B46" s="102"/>
      <c r="C46" s="6"/>
      <c r="D46" s="6">
        <v>0.04</v>
      </c>
      <c r="E46" s="6"/>
      <c r="F46" s="6"/>
      <c r="G46" s="6"/>
      <c r="H46" s="6"/>
      <c r="I46" s="5">
        <v>10000000</v>
      </c>
      <c r="J46" s="7">
        <f t="shared" si="1"/>
        <v>400000</v>
      </c>
      <c r="K46" s="4"/>
      <c r="L46" s="4"/>
      <c r="M46" s="4"/>
      <c r="N46" s="30"/>
      <c r="O46" s="30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1:48" s="3" customFormat="1" x14ac:dyDescent="0.3">
      <c r="A47" s="107">
        <v>22</v>
      </c>
      <c r="B47" s="102" t="s">
        <v>59</v>
      </c>
      <c r="C47" s="6"/>
      <c r="D47" s="6">
        <v>0.08</v>
      </c>
      <c r="E47" s="6"/>
      <c r="F47" s="6"/>
      <c r="G47" s="6"/>
      <c r="H47" s="6"/>
      <c r="I47" s="5">
        <v>10000000</v>
      </c>
      <c r="J47" s="7">
        <f t="shared" si="1"/>
        <v>800000</v>
      </c>
      <c r="K47" s="4"/>
      <c r="L47" s="4"/>
      <c r="M47" s="4"/>
      <c r="N47" s="30"/>
      <c r="O47" s="30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1:48" s="3" customFormat="1" x14ac:dyDescent="0.3">
      <c r="A48" s="107"/>
      <c r="B48" s="102"/>
      <c r="C48" s="6"/>
      <c r="D48" s="6">
        <v>0.04</v>
      </c>
      <c r="E48" s="6"/>
      <c r="F48" s="6"/>
      <c r="G48" s="6"/>
      <c r="H48" s="6"/>
      <c r="I48" s="5">
        <v>10000000</v>
      </c>
      <c r="J48" s="7">
        <f t="shared" si="1"/>
        <v>400000</v>
      </c>
      <c r="K48" s="4"/>
      <c r="L48" s="4"/>
      <c r="M48" s="4"/>
      <c r="N48" s="30"/>
      <c r="O48" s="30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 spans="1:48" s="3" customFormat="1" x14ac:dyDescent="0.3">
      <c r="A49" s="54">
        <v>23</v>
      </c>
      <c r="B49" s="68" t="s">
        <v>102</v>
      </c>
      <c r="C49" s="6"/>
      <c r="D49" s="6">
        <v>0.05</v>
      </c>
      <c r="E49" s="6"/>
      <c r="F49" s="6"/>
      <c r="G49" s="6"/>
      <c r="H49" s="6"/>
      <c r="I49" s="5">
        <v>10000000</v>
      </c>
      <c r="J49" s="7">
        <f t="shared" si="1"/>
        <v>500000</v>
      </c>
      <c r="K49" s="4"/>
      <c r="L49" s="4"/>
      <c r="M49" s="4"/>
      <c r="N49" s="30"/>
      <c r="O49" s="30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1:48" s="3" customFormat="1" x14ac:dyDescent="0.3">
      <c r="A50" s="54">
        <v>24</v>
      </c>
      <c r="B50" s="68" t="s">
        <v>103</v>
      </c>
      <c r="C50" s="6"/>
      <c r="D50" s="6">
        <v>0.1</v>
      </c>
      <c r="E50" s="6"/>
      <c r="F50" s="6"/>
      <c r="G50" s="6"/>
      <c r="H50" s="6"/>
      <c r="I50" s="5">
        <v>10000000</v>
      </c>
      <c r="J50" s="7">
        <f t="shared" si="1"/>
        <v>1000000</v>
      </c>
      <c r="K50" s="4"/>
      <c r="L50" s="4"/>
      <c r="M50" s="4"/>
      <c r="N50" s="30"/>
      <c r="O50" s="30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  <row r="51" spans="1:48" s="3" customFormat="1" x14ac:dyDescent="0.3">
      <c r="A51" s="54">
        <v>25</v>
      </c>
      <c r="B51" s="68" t="s">
        <v>104</v>
      </c>
      <c r="C51" s="6"/>
      <c r="D51" s="6">
        <v>0.1</v>
      </c>
      <c r="E51" s="6"/>
      <c r="F51" s="6"/>
      <c r="G51" s="6"/>
      <c r="H51" s="6"/>
      <c r="I51" s="5">
        <v>10000000</v>
      </c>
      <c r="J51" s="7">
        <f t="shared" si="1"/>
        <v>1000000</v>
      </c>
      <c r="K51" s="4"/>
      <c r="L51" s="4"/>
      <c r="M51" s="4"/>
      <c r="N51" s="30"/>
      <c r="O51" s="30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</row>
    <row r="52" spans="1:48" s="3" customFormat="1" x14ac:dyDescent="0.3">
      <c r="A52" s="54">
        <v>26</v>
      </c>
      <c r="B52" s="68" t="s">
        <v>68</v>
      </c>
      <c r="C52" s="6"/>
      <c r="D52" s="6">
        <v>0.2</v>
      </c>
      <c r="E52" s="6"/>
      <c r="F52" s="6"/>
      <c r="G52" s="6"/>
      <c r="H52" s="6"/>
      <c r="I52" s="5">
        <v>10000000</v>
      </c>
      <c r="J52" s="7">
        <f t="shared" si="1"/>
        <v>2000000</v>
      </c>
      <c r="K52" s="4"/>
      <c r="L52" s="4"/>
      <c r="M52" s="4"/>
      <c r="N52" s="30"/>
      <c r="O52" s="30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</row>
    <row r="53" spans="1:48" s="3" customFormat="1" x14ac:dyDescent="0.3">
      <c r="A53" s="107">
        <v>25</v>
      </c>
      <c r="B53" s="102" t="s">
        <v>58</v>
      </c>
      <c r="C53" s="6"/>
      <c r="D53" s="6"/>
      <c r="E53" s="6">
        <v>0.03</v>
      </c>
      <c r="F53" s="6"/>
      <c r="G53" s="6"/>
      <c r="H53" s="6"/>
      <c r="I53" s="7">
        <v>15000000</v>
      </c>
      <c r="J53" s="7">
        <f t="shared" si="1"/>
        <v>450000</v>
      </c>
      <c r="K53" s="4"/>
      <c r="L53" s="4"/>
      <c r="M53" s="4"/>
      <c r="N53" s="30"/>
      <c r="O53" s="30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</row>
    <row r="54" spans="1:48" s="3" customFormat="1" x14ac:dyDescent="0.3">
      <c r="A54" s="107"/>
      <c r="B54" s="102"/>
      <c r="C54" s="6"/>
      <c r="D54" s="6"/>
      <c r="E54" s="6">
        <v>0.03</v>
      </c>
      <c r="F54" s="6"/>
      <c r="G54" s="6"/>
      <c r="H54" s="6"/>
      <c r="I54" s="7">
        <v>15000000</v>
      </c>
      <c r="J54" s="7">
        <f t="shared" si="1"/>
        <v>450000</v>
      </c>
      <c r="K54" s="4"/>
      <c r="L54" s="4"/>
      <c r="M54" s="4"/>
      <c r="N54" s="30"/>
      <c r="O54" s="30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</row>
    <row r="55" spans="1:48" s="3" customFormat="1" x14ac:dyDescent="0.3">
      <c r="A55" s="107"/>
      <c r="B55" s="102"/>
      <c r="C55" s="6"/>
      <c r="D55" s="6">
        <v>0.2</v>
      </c>
      <c r="E55" s="6"/>
      <c r="F55" s="6"/>
      <c r="G55" s="6"/>
      <c r="H55" s="6"/>
      <c r="I55" s="5">
        <v>10000000</v>
      </c>
      <c r="J55" s="7">
        <f t="shared" si="1"/>
        <v>2000000</v>
      </c>
      <c r="K55" s="4"/>
      <c r="L55" s="4"/>
      <c r="M55" s="4"/>
      <c r="N55" s="30"/>
      <c r="O55" s="30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 spans="1:48" s="3" customFormat="1" x14ac:dyDescent="0.3">
      <c r="A56" s="54">
        <v>26</v>
      </c>
      <c r="B56" s="68" t="s">
        <v>73</v>
      </c>
      <c r="C56" s="6"/>
      <c r="D56" s="6">
        <v>0.08</v>
      </c>
      <c r="E56" s="6"/>
      <c r="F56" s="6"/>
      <c r="G56" s="6"/>
      <c r="H56" s="6"/>
      <c r="I56" s="5">
        <v>10000000</v>
      </c>
      <c r="J56" s="7">
        <f t="shared" si="1"/>
        <v>800000</v>
      </c>
      <c r="K56" s="4"/>
      <c r="L56" s="4"/>
      <c r="M56" s="4"/>
      <c r="N56" s="30"/>
      <c r="O56" s="30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 spans="1:48" s="3" customFormat="1" x14ac:dyDescent="0.3">
      <c r="A57" s="54">
        <v>27</v>
      </c>
      <c r="B57" s="68" t="s">
        <v>53</v>
      </c>
      <c r="C57" s="6"/>
      <c r="D57" s="6">
        <v>0.05</v>
      </c>
      <c r="E57" s="6"/>
      <c r="F57" s="6"/>
      <c r="G57" s="6"/>
      <c r="H57" s="6"/>
      <c r="I57" s="5">
        <v>10000000</v>
      </c>
      <c r="J57" s="7">
        <f t="shared" si="1"/>
        <v>500000</v>
      </c>
      <c r="K57" s="4"/>
      <c r="L57" s="4"/>
      <c r="M57" s="4"/>
      <c r="N57" s="30"/>
      <c r="O57" s="30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</row>
    <row r="58" spans="1:48" s="3" customFormat="1" x14ac:dyDescent="0.3">
      <c r="A58" s="107">
        <v>28</v>
      </c>
      <c r="B58" s="102" t="s">
        <v>57</v>
      </c>
      <c r="C58" s="6"/>
      <c r="D58" s="6">
        <v>0.05</v>
      </c>
      <c r="E58" s="6"/>
      <c r="F58" s="6"/>
      <c r="G58" s="6"/>
      <c r="H58" s="6"/>
      <c r="I58" s="5">
        <v>10000000</v>
      </c>
      <c r="J58" s="7">
        <f t="shared" si="1"/>
        <v>500000</v>
      </c>
      <c r="K58" s="4"/>
      <c r="L58" s="4"/>
      <c r="M58" s="4"/>
      <c r="N58" s="30"/>
      <c r="O58" s="30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</row>
    <row r="59" spans="1:48" s="3" customFormat="1" x14ac:dyDescent="0.3">
      <c r="A59" s="107"/>
      <c r="B59" s="102"/>
      <c r="C59" s="6"/>
      <c r="D59" s="6">
        <v>0.06</v>
      </c>
      <c r="E59" s="6"/>
      <c r="F59" s="6"/>
      <c r="G59" s="6"/>
      <c r="H59" s="6"/>
      <c r="I59" s="5">
        <v>10000000</v>
      </c>
      <c r="J59" s="7">
        <f t="shared" si="1"/>
        <v>600000</v>
      </c>
      <c r="K59" s="4"/>
      <c r="L59" s="4"/>
      <c r="M59" s="4"/>
      <c r="N59" s="30"/>
      <c r="O59" s="30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</row>
    <row r="60" spans="1:48" s="3" customFormat="1" x14ac:dyDescent="0.3">
      <c r="A60" s="54">
        <v>29</v>
      </c>
      <c r="B60" s="68" t="s">
        <v>55</v>
      </c>
      <c r="C60" s="6"/>
      <c r="D60" s="6">
        <v>0.13</v>
      </c>
      <c r="E60" s="6"/>
      <c r="F60" s="6"/>
      <c r="G60" s="6"/>
      <c r="H60" s="6"/>
      <c r="I60" s="5">
        <v>10000000</v>
      </c>
      <c r="J60" s="7">
        <f t="shared" si="1"/>
        <v>1300000</v>
      </c>
      <c r="K60" s="4"/>
      <c r="L60" s="4"/>
      <c r="M60" s="4"/>
      <c r="N60" s="30"/>
      <c r="O60" s="30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</row>
    <row r="61" spans="1:48" s="3" customFormat="1" x14ac:dyDescent="0.3">
      <c r="A61" s="54">
        <v>30</v>
      </c>
      <c r="B61" s="68" t="s">
        <v>83</v>
      </c>
      <c r="C61" s="6"/>
      <c r="D61" s="6">
        <v>0.06</v>
      </c>
      <c r="E61" s="6"/>
      <c r="F61" s="6"/>
      <c r="G61" s="6"/>
      <c r="H61" s="6"/>
      <c r="I61" s="5">
        <v>10000000</v>
      </c>
      <c r="J61" s="7">
        <f t="shared" si="1"/>
        <v>600000</v>
      </c>
      <c r="K61" s="4"/>
      <c r="L61" s="4"/>
      <c r="M61" s="4"/>
      <c r="N61" s="30"/>
      <c r="O61" s="30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</row>
    <row r="62" spans="1:48" s="3" customFormat="1" x14ac:dyDescent="0.3">
      <c r="A62" s="54">
        <v>31</v>
      </c>
      <c r="B62" s="68" t="s">
        <v>106</v>
      </c>
      <c r="C62" s="6"/>
      <c r="D62" s="6"/>
      <c r="E62" s="6">
        <v>7.0000000000000007E-2</v>
      </c>
      <c r="F62" s="6"/>
      <c r="G62" s="6"/>
      <c r="H62" s="6"/>
      <c r="I62" s="7">
        <v>15000000</v>
      </c>
      <c r="J62" s="7">
        <f t="shared" si="1"/>
        <v>1050000</v>
      </c>
      <c r="K62" s="4"/>
      <c r="L62" s="4"/>
      <c r="M62" s="4"/>
      <c r="N62" s="30"/>
      <c r="O62" s="30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</row>
    <row r="63" spans="1:48" s="3" customFormat="1" x14ac:dyDescent="0.3">
      <c r="A63" s="54">
        <v>32</v>
      </c>
      <c r="B63" s="68" t="s">
        <v>74</v>
      </c>
      <c r="C63" s="6"/>
      <c r="D63" s="6">
        <v>0.25</v>
      </c>
      <c r="E63" s="6"/>
      <c r="F63" s="6"/>
      <c r="G63" s="6"/>
      <c r="H63" s="6"/>
      <c r="I63" s="5">
        <v>10000000</v>
      </c>
      <c r="J63" s="7">
        <f t="shared" si="1"/>
        <v>2500000</v>
      </c>
      <c r="K63" s="4"/>
      <c r="L63" s="4"/>
      <c r="M63" s="4"/>
      <c r="N63" s="30"/>
      <c r="O63" s="30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</row>
    <row r="64" spans="1:48" s="3" customFormat="1" x14ac:dyDescent="0.3">
      <c r="A64" s="54">
        <v>33</v>
      </c>
      <c r="B64" s="68" t="s">
        <v>107</v>
      </c>
      <c r="C64" s="6"/>
      <c r="D64" s="6">
        <v>0.04</v>
      </c>
      <c r="E64" s="6"/>
      <c r="F64" s="6"/>
      <c r="G64" s="6"/>
      <c r="H64" s="6"/>
      <c r="I64" s="5">
        <v>10000000</v>
      </c>
      <c r="J64" s="7">
        <f t="shared" si="1"/>
        <v>400000</v>
      </c>
      <c r="K64" s="4"/>
      <c r="L64" s="4"/>
      <c r="M64" s="4"/>
      <c r="N64" s="30"/>
      <c r="O64" s="30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</row>
    <row r="65" spans="1:48" s="3" customFormat="1" x14ac:dyDescent="0.3">
      <c r="A65" s="54">
        <v>34</v>
      </c>
      <c r="B65" s="68" t="s">
        <v>54</v>
      </c>
      <c r="C65" s="6"/>
      <c r="D65" s="6">
        <v>0.09</v>
      </c>
      <c r="E65" s="6"/>
      <c r="F65" s="6"/>
      <c r="G65" s="6"/>
      <c r="H65" s="6"/>
      <c r="I65" s="5">
        <v>10000000</v>
      </c>
      <c r="J65" s="7">
        <f t="shared" si="1"/>
        <v>900000</v>
      </c>
      <c r="K65" s="4"/>
      <c r="L65" s="4"/>
      <c r="M65" s="4"/>
      <c r="N65" s="30"/>
      <c r="O65" s="30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  <row r="66" spans="1:48" s="3" customFormat="1" x14ac:dyDescent="0.3">
      <c r="A66" s="54">
        <v>35</v>
      </c>
      <c r="B66" s="68" t="s">
        <v>63</v>
      </c>
      <c r="C66" s="6"/>
      <c r="D66" s="6"/>
      <c r="E66" s="6">
        <v>0.06</v>
      </c>
      <c r="F66" s="6"/>
      <c r="G66" s="6"/>
      <c r="H66" s="6"/>
      <c r="I66" s="7">
        <v>15000000</v>
      </c>
      <c r="J66" s="7">
        <f t="shared" si="1"/>
        <v>900000</v>
      </c>
      <c r="K66" s="4"/>
      <c r="L66" s="4"/>
      <c r="M66" s="4"/>
      <c r="N66" s="30"/>
      <c r="O66" s="30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</row>
    <row r="67" spans="1:48" s="3" customFormat="1" x14ac:dyDescent="0.3">
      <c r="A67" s="107">
        <v>36</v>
      </c>
      <c r="B67" s="102" t="s">
        <v>70</v>
      </c>
      <c r="C67" s="6"/>
      <c r="D67" s="6"/>
      <c r="E67" s="6">
        <v>0.06</v>
      </c>
      <c r="F67" s="6"/>
      <c r="G67" s="6"/>
      <c r="H67" s="6"/>
      <c r="I67" s="7">
        <v>15000000</v>
      </c>
      <c r="J67" s="7">
        <f t="shared" si="1"/>
        <v>900000</v>
      </c>
      <c r="K67" s="4"/>
      <c r="L67" s="4"/>
      <c r="M67" s="4"/>
      <c r="N67" s="30"/>
      <c r="O67" s="30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</row>
    <row r="68" spans="1:48" s="3" customFormat="1" x14ac:dyDescent="0.3">
      <c r="A68" s="107"/>
      <c r="B68" s="102"/>
      <c r="C68" s="6"/>
      <c r="D68" s="6"/>
      <c r="E68" s="6">
        <v>0.02</v>
      </c>
      <c r="F68" s="6"/>
      <c r="G68" s="6"/>
      <c r="H68" s="6"/>
      <c r="I68" s="7">
        <v>15000000</v>
      </c>
      <c r="J68" s="7">
        <f t="shared" si="1"/>
        <v>300000</v>
      </c>
      <c r="K68" s="4"/>
      <c r="L68" s="4"/>
      <c r="M68" s="4"/>
      <c r="N68" s="30"/>
      <c r="O68" s="30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</row>
    <row r="69" spans="1:48" s="3" customFormat="1" x14ac:dyDescent="0.3">
      <c r="A69" s="107">
        <v>37</v>
      </c>
      <c r="B69" s="102" t="s">
        <v>72</v>
      </c>
      <c r="C69" s="6"/>
      <c r="D69" s="6"/>
      <c r="E69" s="6">
        <v>0.05</v>
      </c>
      <c r="F69" s="6"/>
      <c r="G69" s="6"/>
      <c r="H69" s="6"/>
      <c r="I69" s="7">
        <v>15000000</v>
      </c>
      <c r="J69" s="7">
        <f t="shared" si="1"/>
        <v>750000</v>
      </c>
      <c r="K69" s="4"/>
      <c r="L69" s="4"/>
      <c r="M69" s="4"/>
      <c r="N69" s="30"/>
      <c r="O69" s="30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</row>
    <row r="70" spans="1:48" s="3" customFormat="1" ht="17.25" customHeight="1" x14ac:dyDescent="0.3">
      <c r="A70" s="107"/>
      <c r="B70" s="102"/>
      <c r="C70" s="6"/>
      <c r="D70" s="6">
        <v>0.05</v>
      </c>
      <c r="E70" s="6"/>
      <c r="F70" s="6"/>
      <c r="G70" s="6"/>
      <c r="H70" s="6"/>
      <c r="I70" s="5">
        <v>10000000</v>
      </c>
      <c r="J70" s="7">
        <f t="shared" si="1"/>
        <v>500000</v>
      </c>
      <c r="K70" s="4"/>
      <c r="L70" s="4"/>
      <c r="M70" s="4"/>
      <c r="N70" s="30"/>
      <c r="O70" s="30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</row>
    <row r="71" spans="1:48" s="3" customFormat="1" x14ac:dyDescent="0.3">
      <c r="A71" s="54">
        <v>38</v>
      </c>
      <c r="B71" s="68" t="s">
        <v>69</v>
      </c>
      <c r="C71" s="6"/>
      <c r="D71" s="6"/>
      <c r="E71" s="6">
        <v>0.12</v>
      </c>
      <c r="F71" s="6"/>
      <c r="G71" s="6"/>
      <c r="H71" s="6"/>
      <c r="I71" s="7">
        <v>15000000</v>
      </c>
      <c r="J71" s="7">
        <f t="shared" si="1"/>
        <v>1800000</v>
      </c>
      <c r="K71" s="4"/>
      <c r="L71" s="4"/>
      <c r="M71" s="4"/>
      <c r="N71" s="30"/>
      <c r="O71" s="30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</row>
    <row r="72" spans="1:48" s="3" customFormat="1" x14ac:dyDescent="0.3">
      <c r="A72" s="54">
        <v>39</v>
      </c>
      <c r="B72" s="68" t="s">
        <v>108</v>
      </c>
      <c r="C72" s="6"/>
      <c r="D72" s="6">
        <v>0.06</v>
      </c>
      <c r="E72" s="6"/>
      <c r="F72" s="6"/>
      <c r="G72" s="6"/>
      <c r="H72" s="6"/>
      <c r="I72" s="5">
        <v>10000000</v>
      </c>
      <c r="J72" s="7">
        <f t="shared" si="1"/>
        <v>600000</v>
      </c>
      <c r="K72" s="4"/>
      <c r="L72" s="4"/>
      <c r="M72" s="4"/>
      <c r="N72" s="30"/>
      <c r="O72" s="30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</row>
    <row r="73" spans="1:48" s="3" customFormat="1" x14ac:dyDescent="0.3">
      <c r="A73" s="54">
        <v>40</v>
      </c>
      <c r="B73" s="68" t="s">
        <v>109</v>
      </c>
      <c r="C73" s="6"/>
      <c r="D73" s="6">
        <v>0.1</v>
      </c>
      <c r="E73" s="6"/>
      <c r="F73" s="6"/>
      <c r="G73" s="6"/>
      <c r="H73" s="6"/>
      <c r="I73" s="5">
        <v>10000000</v>
      </c>
      <c r="J73" s="7">
        <f t="shared" si="1"/>
        <v>1000000</v>
      </c>
      <c r="K73" s="4"/>
      <c r="L73" s="4"/>
      <c r="M73" s="4"/>
      <c r="N73" s="30"/>
      <c r="O73" s="30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</row>
    <row r="74" spans="1:48" s="3" customFormat="1" x14ac:dyDescent="0.3">
      <c r="A74" s="54">
        <v>41</v>
      </c>
      <c r="B74" s="68" t="s">
        <v>50</v>
      </c>
      <c r="C74" s="6"/>
      <c r="D74" s="6">
        <v>0.06</v>
      </c>
      <c r="E74" s="6"/>
      <c r="F74" s="6"/>
      <c r="G74" s="6"/>
      <c r="H74" s="6"/>
      <c r="I74" s="5">
        <v>10000000</v>
      </c>
      <c r="J74" s="7">
        <f t="shared" si="1"/>
        <v>600000</v>
      </c>
      <c r="K74" s="4"/>
      <c r="L74" s="4"/>
      <c r="M74" s="4"/>
      <c r="N74" s="30"/>
      <c r="O74" s="30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 spans="1:48" s="3" customFormat="1" x14ac:dyDescent="0.3">
      <c r="A75" s="54">
        <v>42</v>
      </c>
      <c r="B75" s="68" t="s">
        <v>110</v>
      </c>
      <c r="C75" s="6"/>
      <c r="D75" s="6">
        <v>0.1</v>
      </c>
      <c r="E75" s="6"/>
      <c r="F75" s="6"/>
      <c r="G75" s="6"/>
      <c r="H75" s="6"/>
      <c r="I75" s="5">
        <v>10000000</v>
      </c>
      <c r="J75" s="7">
        <f t="shared" si="1"/>
        <v>1000000</v>
      </c>
      <c r="K75" s="4"/>
      <c r="L75" s="4"/>
      <c r="M75" s="4"/>
      <c r="N75" s="30"/>
      <c r="O75" s="30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</row>
    <row r="76" spans="1:48" s="3" customFormat="1" x14ac:dyDescent="0.3">
      <c r="A76" s="54">
        <v>43</v>
      </c>
      <c r="B76" s="68" t="s">
        <v>60</v>
      </c>
      <c r="C76" s="6"/>
      <c r="D76" s="6">
        <v>0.06</v>
      </c>
      <c r="E76" s="6"/>
      <c r="F76" s="6"/>
      <c r="G76" s="6"/>
      <c r="H76" s="6"/>
      <c r="I76" s="5">
        <v>10000000</v>
      </c>
      <c r="J76" s="7">
        <f t="shared" si="1"/>
        <v>600000</v>
      </c>
      <c r="K76" s="4"/>
      <c r="L76" s="4"/>
      <c r="M76" s="4"/>
      <c r="N76" s="30"/>
      <c r="O76" s="30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</row>
    <row r="77" spans="1:48" s="3" customFormat="1" x14ac:dyDescent="0.3">
      <c r="A77" s="54">
        <v>44</v>
      </c>
      <c r="B77" s="68" t="s">
        <v>111</v>
      </c>
      <c r="C77" s="6"/>
      <c r="D77" s="6">
        <v>0.1</v>
      </c>
      <c r="E77" s="6"/>
      <c r="F77" s="6"/>
      <c r="G77" s="6"/>
      <c r="H77" s="6"/>
      <c r="I77" s="5">
        <v>10000000</v>
      </c>
      <c r="J77" s="7">
        <f t="shared" si="1"/>
        <v>1000000</v>
      </c>
      <c r="K77" s="4"/>
      <c r="L77" s="4"/>
      <c r="M77" s="4"/>
      <c r="N77" s="30"/>
      <c r="O77" s="30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</row>
    <row r="78" spans="1:48" s="3" customFormat="1" x14ac:dyDescent="0.3">
      <c r="A78" s="54">
        <v>45</v>
      </c>
      <c r="B78" s="68" t="s">
        <v>76</v>
      </c>
      <c r="C78" s="6"/>
      <c r="D78" s="6">
        <v>0.11</v>
      </c>
      <c r="E78" s="6"/>
      <c r="F78" s="6"/>
      <c r="G78" s="6"/>
      <c r="H78" s="6"/>
      <c r="I78" s="5">
        <v>10000000</v>
      </c>
      <c r="J78" s="7">
        <f t="shared" si="1"/>
        <v>1100000</v>
      </c>
      <c r="K78" s="4"/>
      <c r="L78" s="4"/>
      <c r="M78" s="4"/>
      <c r="N78" s="30"/>
      <c r="O78" s="30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</row>
    <row r="79" spans="1:48" s="3" customFormat="1" x14ac:dyDescent="0.3">
      <c r="A79" s="54">
        <v>46</v>
      </c>
      <c r="B79" s="68" t="s">
        <v>112</v>
      </c>
      <c r="C79" s="6"/>
      <c r="D79" s="6">
        <v>0.04</v>
      </c>
      <c r="E79" s="6"/>
      <c r="F79" s="6"/>
      <c r="G79" s="6"/>
      <c r="H79" s="6"/>
      <c r="I79" s="5">
        <v>10000000</v>
      </c>
      <c r="J79" s="7">
        <f t="shared" si="1"/>
        <v>400000</v>
      </c>
      <c r="K79" s="4"/>
      <c r="L79" s="4"/>
      <c r="M79" s="4"/>
      <c r="N79" s="30"/>
      <c r="O79" s="30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</row>
    <row r="80" spans="1:48" s="3" customFormat="1" x14ac:dyDescent="0.3">
      <c r="A80" s="107">
        <v>47</v>
      </c>
      <c r="B80" s="102" t="s">
        <v>52</v>
      </c>
      <c r="C80" s="6"/>
      <c r="D80" s="6">
        <v>0.2</v>
      </c>
      <c r="E80" s="6"/>
      <c r="F80" s="6"/>
      <c r="G80" s="6"/>
      <c r="H80" s="6"/>
      <c r="I80" s="5">
        <v>10000000</v>
      </c>
      <c r="J80" s="7">
        <f t="shared" si="1"/>
        <v>2000000</v>
      </c>
      <c r="K80" s="4"/>
      <c r="L80" s="4"/>
      <c r="M80" s="4"/>
      <c r="N80" s="30"/>
      <c r="O80" s="30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</row>
    <row r="81" spans="1:48" s="3" customFormat="1" x14ac:dyDescent="0.3">
      <c r="A81" s="107"/>
      <c r="B81" s="102"/>
      <c r="C81" s="6"/>
      <c r="D81" s="6">
        <v>0.03</v>
      </c>
      <c r="E81" s="6"/>
      <c r="F81" s="6"/>
      <c r="G81" s="6"/>
      <c r="H81" s="6"/>
      <c r="I81" s="5">
        <v>10000000</v>
      </c>
      <c r="J81" s="7">
        <f t="shared" si="1"/>
        <v>300000</v>
      </c>
      <c r="K81" s="4"/>
      <c r="L81" s="4"/>
      <c r="M81" s="4"/>
      <c r="N81" s="30"/>
      <c r="O81" s="30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</row>
    <row r="82" spans="1:48" s="3" customFormat="1" x14ac:dyDescent="0.3">
      <c r="A82" s="54">
        <v>48</v>
      </c>
      <c r="B82" s="68" t="s">
        <v>65</v>
      </c>
      <c r="C82" s="6"/>
      <c r="D82" s="6">
        <v>0.2</v>
      </c>
      <c r="E82" s="6"/>
      <c r="F82" s="6"/>
      <c r="G82" s="6"/>
      <c r="H82" s="6"/>
      <c r="I82" s="5">
        <v>10000000</v>
      </c>
      <c r="J82" s="7">
        <f t="shared" si="1"/>
        <v>2000000</v>
      </c>
      <c r="K82" s="4"/>
      <c r="L82" s="4"/>
      <c r="M82" s="4"/>
      <c r="N82" s="30"/>
      <c r="O82" s="30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</row>
    <row r="83" spans="1:48" s="3" customFormat="1" x14ac:dyDescent="0.3">
      <c r="A83" s="54">
        <v>49</v>
      </c>
      <c r="B83" s="68" t="s">
        <v>64</v>
      </c>
      <c r="C83" s="6"/>
      <c r="D83" s="6">
        <v>0.1</v>
      </c>
      <c r="E83" s="6"/>
      <c r="F83" s="6"/>
      <c r="G83" s="6"/>
      <c r="H83" s="6"/>
      <c r="I83" s="5">
        <v>10000000</v>
      </c>
      <c r="J83" s="7">
        <f t="shared" ref="J83:J100" si="2">(C83+D83+E83+F83+G83+H83)*I83</f>
        <v>1000000</v>
      </c>
      <c r="K83" s="4"/>
      <c r="L83" s="4"/>
      <c r="M83" s="4"/>
      <c r="N83" s="30"/>
      <c r="O83" s="30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</row>
    <row r="84" spans="1:48" s="3" customFormat="1" x14ac:dyDescent="0.3">
      <c r="A84" s="54">
        <v>50</v>
      </c>
      <c r="B84" s="68" t="s">
        <v>113</v>
      </c>
      <c r="C84" s="6"/>
      <c r="D84" s="6"/>
      <c r="E84" s="6">
        <v>2.5000000000000001E-2</v>
      </c>
      <c r="F84" s="6"/>
      <c r="G84" s="6"/>
      <c r="H84" s="6"/>
      <c r="I84" s="7">
        <v>15000000</v>
      </c>
      <c r="J84" s="7">
        <f t="shared" si="2"/>
        <v>375000</v>
      </c>
      <c r="K84" s="4"/>
      <c r="L84" s="4"/>
      <c r="M84" s="4"/>
      <c r="N84" s="30"/>
      <c r="O84" s="30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</row>
    <row r="85" spans="1:48" s="3" customFormat="1" x14ac:dyDescent="0.3">
      <c r="A85" s="54">
        <v>51</v>
      </c>
      <c r="B85" s="68" t="s">
        <v>77</v>
      </c>
      <c r="C85" s="6"/>
      <c r="D85" s="6">
        <v>0.25</v>
      </c>
      <c r="E85" s="6"/>
      <c r="F85" s="6"/>
      <c r="G85" s="6"/>
      <c r="H85" s="6"/>
      <c r="I85" s="5">
        <v>10000000</v>
      </c>
      <c r="J85" s="7">
        <f t="shared" si="2"/>
        <v>2500000</v>
      </c>
      <c r="K85" s="4"/>
      <c r="L85" s="4"/>
      <c r="M85" s="4"/>
      <c r="N85" s="30"/>
      <c r="O85" s="30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</row>
    <row r="86" spans="1:48" s="3" customFormat="1" x14ac:dyDescent="0.3">
      <c r="A86" s="54">
        <v>52</v>
      </c>
      <c r="B86" s="68" t="s">
        <v>62</v>
      </c>
      <c r="C86" s="6"/>
      <c r="D86" s="6">
        <v>0.12</v>
      </c>
      <c r="E86" s="6"/>
      <c r="F86" s="6"/>
      <c r="G86" s="6"/>
      <c r="H86" s="6"/>
      <c r="I86" s="5">
        <v>10000000</v>
      </c>
      <c r="J86" s="7">
        <f t="shared" si="2"/>
        <v>1200000</v>
      </c>
      <c r="K86" s="4"/>
      <c r="L86" s="4"/>
      <c r="M86" s="4"/>
      <c r="N86" s="30"/>
      <c r="O86" s="30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</row>
    <row r="87" spans="1:48" s="3" customFormat="1" x14ac:dyDescent="0.3">
      <c r="A87" s="54">
        <v>53</v>
      </c>
      <c r="B87" s="68" t="s">
        <v>115</v>
      </c>
      <c r="C87" s="6"/>
      <c r="D87" s="6">
        <v>0.06</v>
      </c>
      <c r="E87" s="6"/>
      <c r="F87" s="6"/>
      <c r="G87" s="6"/>
      <c r="H87" s="6"/>
      <c r="I87" s="5">
        <v>10000000</v>
      </c>
      <c r="J87" s="7">
        <f t="shared" si="2"/>
        <v>600000</v>
      </c>
      <c r="K87" s="4"/>
      <c r="L87" s="4"/>
      <c r="M87" s="4"/>
      <c r="N87" s="30"/>
      <c r="O87" s="30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</row>
    <row r="88" spans="1:48" s="3" customFormat="1" x14ac:dyDescent="0.3">
      <c r="A88" s="54">
        <v>54</v>
      </c>
      <c r="B88" s="68" t="s">
        <v>75</v>
      </c>
      <c r="C88" s="6"/>
      <c r="D88" s="6">
        <v>0.3</v>
      </c>
      <c r="E88" s="6"/>
      <c r="F88" s="6"/>
      <c r="G88" s="6"/>
      <c r="H88" s="6"/>
      <c r="I88" s="5">
        <v>10000000</v>
      </c>
      <c r="J88" s="7">
        <f t="shared" si="2"/>
        <v>3000000</v>
      </c>
      <c r="K88" s="4"/>
      <c r="L88" s="4"/>
      <c r="M88" s="4"/>
      <c r="N88" s="30"/>
      <c r="O88" s="30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</row>
    <row r="89" spans="1:48" s="3" customFormat="1" x14ac:dyDescent="0.3">
      <c r="A89" s="107">
        <v>55</v>
      </c>
      <c r="B89" s="102" t="s">
        <v>67</v>
      </c>
      <c r="C89" s="6"/>
      <c r="D89" s="6">
        <v>0.12</v>
      </c>
      <c r="E89" s="6"/>
      <c r="F89" s="6"/>
      <c r="G89" s="6"/>
      <c r="H89" s="6"/>
      <c r="I89" s="5">
        <v>10000000</v>
      </c>
      <c r="J89" s="7">
        <f t="shared" si="2"/>
        <v>1200000</v>
      </c>
      <c r="K89" s="4"/>
      <c r="L89" s="4"/>
      <c r="M89" s="4"/>
      <c r="N89" s="30"/>
      <c r="O89" s="30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</row>
    <row r="90" spans="1:48" s="3" customFormat="1" x14ac:dyDescent="0.3">
      <c r="A90" s="107"/>
      <c r="B90" s="102"/>
      <c r="C90" s="6"/>
      <c r="D90" s="6"/>
      <c r="E90" s="6">
        <v>0.06</v>
      </c>
      <c r="F90" s="6"/>
      <c r="G90" s="6"/>
      <c r="H90" s="6"/>
      <c r="I90" s="7">
        <v>15000000</v>
      </c>
      <c r="J90" s="7">
        <f t="shared" si="2"/>
        <v>900000</v>
      </c>
      <c r="K90" s="4"/>
      <c r="L90" s="4"/>
      <c r="M90" s="4"/>
      <c r="N90" s="30"/>
      <c r="O90" s="30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</row>
    <row r="91" spans="1:48" s="3" customFormat="1" x14ac:dyDescent="0.3">
      <c r="A91" s="54">
        <v>56</v>
      </c>
      <c r="B91" s="68" t="s">
        <v>66</v>
      </c>
      <c r="C91" s="6"/>
      <c r="D91" s="6">
        <v>0.12</v>
      </c>
      <c r="E91" s="6"/>
      <c r="F91" s="6"/>
      <c r="G91" s="6"/>
      <c r="H91" s="6"/>
      <c r="I91" s="5">
        <v>10000000</v>
      </c>
      <c r="J91" s="7">
        <f t="shared" si="2"/>
        <v>1200000</v>
      </c>
      <c r="K91" s="4"/>
      <c r="L91" s="4"/>
      <c r="M91" s="4"/>
      <c r="N91" s="30"/>
      <c r="O91" s="30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</row>
    <row r="92" spans="1:48" s="3" customFormat="1" x14ac:dyDescent="0.3">
      <c r="A92" s="54">
        <v>57</v>
      </c>
      <c r="B92" s="68" t="s">
        <v>85</v>
      </c>
      <c r="C92" s="6"/>
      <c r="D92" s="6">
        <f>600*0.0001</f>
        <v>6.0000000000000005E-2</v>
      </c>
      <c r="E92" s="6"/>
      <c r="F92" s="6"/>
      <c r="G92" s="6"/>
      <c r="H92" s="6"/>
      <c r="I92" s="5">
        <v>10000000</v>
      </c>
      <c r="J92" s="7">
        <f t="shared" si="2"/>
        <v>600000</v>
      </c>
      <c r="K92" s="4"/>
      <c r="L92" s="4"/>
      <c r="M92" s="4"/>
      <c r="N92" s="30"/>
      <c r="O92" s="30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</row>
    <row r="93" spans="1:48" s="3" customFormat="1" ht="37.5" x14ac:dyDescent="0.3">
      <c r="A93" s="54">
        <v>58</v>
      </c>
      <c r="B93" s="38" t="s">
        <v>84</v>
      </c>
      <c r="C93" s="6"/>
      <c r="D93" s="6">
        <f>2000*0.0001</f>
        <v>0.2</v>
      </c>
      <c r="E93" s="6"/>
      <c r="F93" s="6"/>
      <c r="G93" s="6"/>
      <c r="H93" s="6"/>
      <c r="I93" s="5">
        <v>10000000</v>
      </c>
      <c r="J93" s="7">
        <f t="shared" si="2"/>
        <v>2000000</v>
      </c>
      <c r="K93" s="4"/>
      <c r="L93" s="4"/>
      <c r="M93" s="4"/>
      <c r="N93" s="30"/>
      <c r="O93" s="30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</row>
    <row r="94" spans="1:48" s="3" customFormat="1" x14ac:dyDescent="0.3">
      <c r="A94" s="54">
        <v>59</v>
      </c>
      <c r="B94" s="68" t="s">
        <v>74</v>
      </c>
      <c r="C94" s="15"/>
      <c r="D94" s="6">
        <f>(2500)*0.0001</f>
        <v>0.25</v>
      </c>
      <c r="E94" s="6"/>
      <c r="F94" s="6"/>
      <c r="G94" s="6"/>
      <c r="H94" s="6"/>
      <c r="I94" s="5">
        <v>10000000</v>
      </c>
      <c r="J94" s="7">
        <f t="shared" si="2"/>
        <v>2500000</v>
      </c>
      <c r="K94" s="4"/>
      <c r="L94" s="4"/>
      <c r="M94" s="4"/>
      <c r="N94" s="30"/>
      <c r="O94" s="30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</row>
    <row r="95" spans="1:48" s="3" customFormat="1" x14ac:dyDescent="0.3">
      <c r="A95" s="54">
        <v>60</v>
      </c>
      <c r="B95" s="68" t="s">
        <v>82</v>
      </c>
      <c r="C95" s="6"/>
      <c r="D95" s="6">
        <f>(1100+600)*0.0001</f>
        <v>0.17</v>
      </c>
      <c r="E95" s="6"/>
      <c r="F95" s="6"/>
      <c r="G95" s="6"/>
      <c r="H95" s="6"/>
      <c r="I95" s="5">
        <v>10000000</v>
      </c>
      <c r="J95" s="7">
        <f t="shared" si="2"/>
        <v>1700000.0000000002</v>
      </c>
      <c r="K95" s="4"/>
      <c r="L95" s="4"/>
      <c r="M95" s="4"/>
      <c r="N95" s="30"/>
      <c r="O95" s="30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</row>
    <row r="96" spans="1:48" s="3" customFormat="1" x14ac:dyDescent="0.3">
      <c r="A96" s="54">
        <v>61</v>
      </c>
      <c r="B96" s="68" t="s">
        <v>81</v>
      </c>
      <c r="C96" s="6"/>
      <c r="D96" s="6">
        <f>200*0.0001</f>
        <v>0.02</v>
      </c>
      <c r="E96" s="6"/>
      <c r="F96" s="6"/>
      <c r="G96" s="6"/>
      <c r="H96" s="6"/>
      <c r="I96" s="5">
        <v>10000000</v>
      </c>
      <c r="J96" s="7">
        <f t="shared" si="2"/>
        <v>200000</v>
      </c>
      <c r="K96" s="4"/>
      <c r="L96" s="4"/>
      <c r="M96" s="4"/>
      <c r="N96" s="30"/>
      <c r="O96" s="30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</row>
    <row r="97" spans="1:48" s="3" customFormat="1" ht="37.5" x14ac:dyDescent="0.3">
      <c r="A97" s="54">
        <v>62</v>
      </c>
      <c r="B97" s="38" t="s">
        <v>79</v>
      </c>
      <c r="C97" s="6"/>
      <c r="D97" s="6">
        <f>1000*0.0001</f>
        <v>0.1</v>
      </c>
      <c r="E97" s="6"/>
      <c r="F97" s="6"/>
      <c r="G97" s="6"/>
      <c r="H97" s="6"/>
      <c r="I97" s="5">
        <v>10000000</v>
      </c>
      <c r="J97" s="7">
        <f t="shared" si="2"/>
        <v>1000000</v>
      </c>
      <c r="K97" s="4"/>
      <c r="L97" s="4"/>
      <c r="M97" s="4"/>
      <c r="N97" s="30"/>
      <c r="O97" s="30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</row>
    <row r="98" spans="1:48" s="3" customFormat="1" x14ac:dyDescent="0.3">
      <c r="A98" s="107">
        <v>63</v>
      </c>
      <c r="B98" s="102" t="s">
        <v>61</v>
      </c>
      <c r="C98" s="15"/>
      <c r="D98" s="6">
        <f>500*0.0001</f>
        <v>0.05</v>
      </c>
      <c r="E98" s="6"/>
      <c r="F98" s="6"/>
      <c r="G98" s="6"/>
      <c r="H98" s="6"/>
      <c r="I98" s="5">
        <v>10000000</v>
      </c>
      <c r="J98" s="7">
        <f t="shared" si="2"/>
        <v>500000</v>
      </c>
      <c r="K98" s="4"/>
      <c r="L98" s="4"/>
      <c r="M98" s="4"/>
      <c r="N98" s="30"/>
      <c r="O98" s="30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</row>
    <row r="99" spans="1:48" s="3" customFormat="1" x14ac:dyDescent="0.3">
      <c r="A99" s="107"/>
      <c r="B99" s="102"/>
      <c r="C99" s="15"/>
      <c r="D99" s="6"/>
      <c r="E99" s="6">
        <f>300*0.0001</f>
        <v>3.0000000000000002E-2</v>
      </c>
      <c r="F99" s="6"/>
      <c r="G99" s="6"/>
      <c r="H99" s="6"/>
      <c r="I99" s="7">
        <v>15000000</v>
      </c>
      <c r="J99" s="7">
        <f t="shared" si="2"/>
        <v>450000.00000000006</v>
      </c>
      <c r="K99" s="4"/>
      <c r="L99" s="4"/>
      <c r="M99" s="4"/>
      <c r="N99" s="30"/>
      <c r="O99" s="30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</row>
    <row r="100" spans="1:48" s="3" customFormat="1" x14ac:dyDescent="0.3">
      <c r="A100" s="107"/>
      <c r="B100" s="102"/>
      <c r="C100" s="6"/>
      <c r="D100" s="6"/>
      <c r="E100" s="6">
        <v>0.05</v>
      </c>
      <c r="F100" s="6"/>
      <c r="G100" s="6"/>
      <c r="H100" s="6"/>
      <c r="I100" s="7">
        <v>15000000</v>
      </c>
      <c r="J100" s="7">
        <f t="shared" si="2"/>
        <v>750000</v>
      </c>
      <c r="K100" s="4"/>
      <c r="L100" s="4"/>
      <c r="M100" s="4"/>
      <c r="N100" s="30"/>
      <c r="O100" s="30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</row>
    <row r="101" spans="1:48" s="80" customFormat="1" x14ac:dyDescent="0.3">
      <c r="A101" s="70">
        <v>64</v>
      </c>
      <c r="B101" s="76" t="s">
        <v>133</v>
      </c>
      <c r="C101" s="27"/>
      <c r="D101" s="88"/>
      <c r="E101" s="27">
        <v>0.06</v>
      </c>
      <c r="F101" s="27"/>
      <c r="G101" s="27"/>
      <c r="H101" s="27"/>
      <c r="I101" s="77">
        <v>15000000</v>
      </c>
      <c r="J101" s="7">
        <f>(C101+D101+E101+F101+G101+H101)*I101</f>
        <v>900000</v>
      </c>
      <c r="K101" s="78"/>
      <c r="L101" s="78"/>
      <c r="M101" s="78"/>
      <c r="N101" s="79"/>
      <c r="O101" s="79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</row>
    <row r="102" spans="1:48" s="22" customFormat="1" x14ac:dyDescent="0.3">
      <c r="A102" s="17"/>
      <c r="B102" s="17" t="s">
        <v>126</v>
      </c>
      <c r="C102" s="109">
        <f>SUM(C9:C101)</f>
        <v>0.39999999999999997</v>
      </c>
      <c r="D102" s="109">
        <f t="shared" ref="D102:H102" si="3">SUM(D9:D101)</f>
        <v>6.5999999999999988</v>
      </c>
      <c r="E102" s="109">
        <f t="shared" si="3"/>
        <v>0.97500000000000031</v>
      </c>
      <c r="F102" s="109">
        <f t="shared" si="3"/>
        <v>0</v>
      </c>
      <c r="G102" s="109">
        <f t="shared" si="3"/>
        <v>0</v>
      </c>
      <c r="H102" s="109">
        <f t="shared" si="3"/>
        <v>0</v>
      </c>
      <c r="I102" s="17"/>
      <c r="J102" s="64">
        <f>SUM(J9:J101)</f>
        <v>83025000</v>
      </c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</row>
    <row r="103" spans="1:48" s="22" customFormat="1" x14ac:dyDescent="0.3">
      <c r="A103" s="17"/>
      <c r="B103" s="17" t="s">
        <v>132</v>
      </c>
      <c r="C103" s="110">
        <f>C102+D102+E102+F102+G102+H102</f>
        <v>7.9749999999999996</v>
      </c>
      <c r="D103" s="110"/>
      <c r="E103" s="110"/>
      <c r="F103" s="110"/>
      <c r="G103" s="110"/>
      <c r="H103" s="110"/>
      <c r="I103" s="60"/>
      <c r="J103" s="1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</row>
    <row r="106" spans="1:48" x14ac:dyDescent="0.3">
      <c r="J106" s="30"/>
    </row>
    <row r="107" spans="1:48" x14ac:dyDescent="0.3">
      <c r="J107" s="30"/>
    </row>
    <row r="108" spans="1:48" x14ac:dyDescent="0.3">
      <c r="J108" s="30"/>
    </row>
    <row r="109" spans="1:48" x14ac:dyDescent="0.3">
      <c r="J109" s="30"/>
    </row>
    <row r="117" spans="10:10" x14ac:dyDescent="0.3">
      <c r="J117" s="30" t="e">
        <f>C102*#REF!</f>
        <v>#REF!</v>
      </c>
    </row>
    <row r="118" spans="10:10" x14ac:dyDescent="0.3">
      <c r="J118" s="30" t="e">
        <f>D102*#REF!</f>
        <v>#REF!</v>
      </c>
    </row>
    <row r="119" spans="10:10" x14ac:dyDescent="0.3">
      <c r="J119" s="30" t="e">
        <f>E102*#REF!</f>
        <v>#REF!</v>
      </c>
    </row>
    <row r="120" spans="10:10" x14ac:dyDescent="0.3">
      <c r="J120" s="30" t="e">
        <f>G102*#REF!</f>
        <v>#REF!</v>
      </c>
    </row>
    <row r="121" spans="10:10" x14ac:dyDescent="0.3">
      <c r="J121" s="30" t="e">
        <f>H102*#REF!</f>
        <v>#REF!</v>
      </c>
    </row>
    <row r="122" spans="10:10" x14ac:dyDescent="0.3">
      <c r="J122" s="30" t="e">
        <f>SUM(J117:J121)</f>
        <v>#REF!</v>
      </c>
    </row>
  </sheetData>
  <mergeCells count="35">
    <mergeCell ref="B89:B90"/>
    <mergeCell ref="A89:A90"/>
    <mergeCell ref="A47:A48"/>
    <mergeCell ref="A45:A46"/>
    <mergeCell ref="A67:A68"/>
    <mergeCell ref="B69:B70"/>
    <mergeCell ref="A69:A70"/>
    <mergeCell ref="B45:B46"/>
    <mergeCell ref="B47:B48"/>
    <mergeCell ref="A1:J1"/>
    <mergeCell ref="I3:I5"/>
    <mergeCell ref="J3:J5"/>
    <mergeCell ref="F4:H4"/>
    <mergeCell ref="A3:A5"/>
    <mergeCell ref="B3:B5"/>
    <mergeCell ref="C3:E3"/>
    <mergeCell ref="F3:H3"/>
    <mergeCell ref="C4:E4"/>
    <mergeCell ref="A2:J2"/>
    <mergeCell ref="C103:H103"/>
    <mergeCell ref="B25:B27"/>
    <mergeCell ref="A25:A27"/>
    <mergeCell ref="B31:B33"/>
    <mergeCell ref="A31:A33"/>
    <mergeCell ref="A39:A42"/>
    <mergeCell ref="B39:B42"/>
    <mergeCell ref="B98:B100"/>
    <mergeCell ref="A98:A100"/>
    <mergeCell ref="B53:B55"/>
    <mergeCell ref="A53:A55"/>
    <mergeCell ref="B80:B81"/>
    <mergeCell ref="A80:A81"/>
    <mergeCell ref="B58:B59"/>
    <mergeCell ref="A58:A59"/>
    <mergeCell ref="B67:B68"/>
  </mergeCells>
  <pageMargins left="0.7" right="0.7" top="0.75" bottom="0.75" header="0.3" footer="0.3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pane ySplit="6" topLeftCell="A7" activePane="bottomLeft" state="frozen"/>
      <selection pane="bottomLeft" activeCell="D4" sqref="D4:D5"/>
    </sheetView>
  </sheetViews>
  <sheetFormatPr defaultRowHeight="15.75" x14ac:dyDescent="0.25"/>
  <cols>
    <col min="1" max="1" width="6.125" customWidth="1"/>
    <col min="2" max="2" width="31" customWidth="1"/>
    <col min="3" max="3" width="13.125" customWidth="1"/>
    <col min="4" max="4" width="14.75" customWidth="1"/>
    <col min="5" max="5" width="14.125" customWidth="1"/>
    <col min="6" max="6" width="15.75" customWidth="1"/>
    <col min="7" max="7" width="13.375" customWidth="1"/>
    <col min="8" max="8" width="13.25" customWidth="1"/>
    <col min="9" max="9" width="12.125" customWidth="1"/>
    <col min="10" max="10" width="10.75" customWidth="1"/>
    <col min="11" max="11" width="14.75" bestFit="1" customWidth="1"/>
    <col min="12" max="12" width="19" customWidth="1"/>
  </cols>
  <sheetData>
    <row r="1" spans="1:11" x14ac:dyDescent="0.25">
      <c r="A1" s="1"/>
    </row>
    <row r="2" spans="1:11" x14ac:dyDescent="0.25">
      <c r="A2" s="92" t="s">
        <v>150</v>
      </c>
      <c r="B2" s="92"/>
      <c r="C2" s="92"/>
      <c r="D2" s="92"/>
      <c r="E2" s="92"/>
      <c r="F2" s="92"/>
      <c r="G2" s="92"/>
      <c r="H2" s="92"/>
    </row>
    <row r="3" spans="1:11" x14ac:dyDescent="0.25">
      <c r="A3" s="108" t="str">
        <f>'Hang nam'!A2:J2</f>
        <v>(Kèm theo Thông báo  số 79/TB-UBND ngày 10/11/2025 của UBND xã Tân Kỳ)</v>
      </c>
      <c r="B3" s="108"/>
      <c r="C3" s="108"/>
      <c r="D3" s="108"/>
      <c r="E3" s="108"/>
      <c r="F3" s="108"/>
      <c r="G3" s="108"/>
      <c r="H3" s="108"/>
    </row>
    <row r="4" spans="1:11" ht="52.5" customHeight="1" x14ac:dyDescent="0.25">
      <c r="A4" s="95" t="s">
        <v>0</v>
      </c>
      <c r="B4" s="95" t="s">
        <v>44</v>
      </c>
      <c r="C4" s="95" t="s">
        <v>1</v>
      </c>
      <c r="D4" s="95" t="s">
        <v>9</v>
      </c>
      <c r="E4" s="95" t="s">
        <v>10</v>
      </c>
      <c r="F4" s="95" t="s">
        <v>11</v>
      </c>
      <c r="G4" s="95" t="s">
        <v>34</v>
      </c>
      <c r="H4" s="95" t="s">
        <v>30</v>
      </c>
      <c r="I4" s="10"/>
      <c r="J4" s="10"/>
      <c r="K4" s="10"/>
    </row>
    <row r="5" spans="1:11" ht="30" customHeight="1" x14ac:dyDescent="0.25">
      <c r="A5" s="95"/>
      <c r="B5" s="95"/>
      <c r="C5" s="95"/>
      <c r="D5" s="95"/>
      <c r="E5" s="95"/>
      <c r="F5" s="95"/>
      <c r="G5" s="95"/>
      <c r="H5" s="95"/>
      <c r="I5" s="10"/>
      <c r="J5" s="10"/>
      <c r="K5" s="10"/>
    </row>
    <row r="6" spans="1:11" ht="33" customHeight="1" x14ac:dyDescent="0.25">
      <c r="A6" s="95"/>
      <c r="B6" s="95"/>
      <c r="C6" s="52" t="s">
        <v>7</v>
      </c>
      <c r="D6" s="52" t="s">
        <v>12</v>
      </c>
      <c r="E6" s="52" t="s">
        <v>124</v>
      </c>
      <c r="F6" s="52" t="s">
        <v>12</v>
      </c>
      <c r="G6" s="52" t="s">
        <v>31</v>
      </c>
      <c r="H6" s="52" t="s">
        <v>32</v>
      </c>
      <c r="I6" s="10"/>
      <c r="J6" s="73"/>
      <c r="K6" s="10"/>
    </row>
    <row r="7" spans="1:11" x14ac:dyDescent="0.25">
      <c r="A7" s="8"/>
      <c r="B7" s="52">
        <v>1</v>
      </c>
      <c r="C7" s="52">
        <v>2</v>
      </c>
      <c r="D7" s="52">
        <v>3</v>
      </c>
      <c r="E7" s="52">
        <v>4</v>
      </c>
      <c r="F7" s="52">
        <v>5</v>
      </c>
      <c r="G7" s="52">
        <v>6</v>
      </c>
      <c r="H7" s="52">
        <v>7</v>
      </c>
      <c r="I7" s="10"/>
      <c r="J7" s="10"/>
      <c r="K7" s="10"/>
    </row>
    <row r="8" spans="1:11" s="10" customFormat="1" x14ac:dyDescent="0.25">
      <c r="A8" s="8"/>
      <c r="B8" s="23"/>
      <c r="C8" s="8"/>
      <c r="D8" s="8"/>
      <c r="E8" s="8"/>
      <c r="F8" s="8"/>
      <c r="G8" s="8"/>
      <c r="H8" s="8"/>
    </row>
    <row r="9" spans="1:11" s="4" customFormat="1" ht="21" customHeight="1" x14ac:dyDescent="0.3">
      <c r="A9" s="35"/>
      <c r="B9" s="35" t="s">
        <v>35</v>
      </c>
      <c r="C9" s="13"/>
      <c r="D9" s="13"/>
      <c r="E9" s="13"/>
      <c r="F9" s="13"/>
      <c r="G9" s="5"/>
      <c r="H9" s="14"/>
    </row>
    <row r="10" spans="1:11" s="4" customFormat="1" ht="33" customHeight="1" x14ac:dyDescent="0.3">
      <c r="A10" s="87"/>
      <c r="B10" s="83" t="s">
        <v>139</v>
      </c>
      <c r="C10" s="13"/>
      <c r="D10" s="13"/>
      <c r="E10" s="13"/>
      <c r="F10" s="13"/>
      <c r="G10" s="5"/>
      <c r="H10" s="14"/>
    </row>
    <row r="11" spans="1:11" s="3" customFormat="1" ht="21" customHeight="1" x14ac:dyDescent="0.3">
      <c r="A11" s="13">
        <v>1</v>
      </c>
      <c r="B11" s="6" t="s">
        <v>77</v>
      </c>
      <c r="C11" s="13"/>
      <c r="D11" s="13"/>
      <c r="E11" s="13"/>
      <c r="F11" s="13">
        <v>0.06</v>
      </c>
      <c r="G11" s="5">
        <v>15000000</v>
      </c>
      <c r="H11" s="14">
        <f>G11*F11</f>
        <v>900000</v>
      </c>
      <c r="I11" s="30"/>
      <c r="J11" s="4"/>
      <c r="K11" s="4"/>
    </row>
    <row r="12" spans="1:11" s="10" customFormat="1" ht="25.5" customHeight="1" x14ac:dyDescent="0.3">
      <c r="A12" s="8"/>
      <c r="B12" s="17" t="s">
        <v>126</v>
      </c>
      <c r="C12" s="8"/>
      <c r="D12" s="8"/>
      <c r="E12" s="8"/>
      <c r="F12" s="74">
        <f>SUM(F11:F11)</f>
        <v>0.06</v>
      </c>
      <c r="G12" s="11"/>
      <c r="H12" s="32">
        <f>SUM(H11:H11)</f>
        <v>900000</v>
      </c>
      <c r="I12" s="33"/>
      <c r="K12" s="29"/>
    </row>
    <row r="13" spans="1:11" x14ac:dyDescent="0.25">
      <c r="I13" s="10"/>
      <c r="J13" s="10"/>
      <c r="K13" s="10"/>
    </row>
  </sheetData>
  <mergeCells count="10">
    <mergeCell ref="A3:H3"/>
    <mergeCell ref="A2:H2"/>
    <mergeCell ref="G4:G5"/>
    <mergeCell ref="H4:H5"/>
    <mergeCell ref="A4:A6"/>
    <mergeCell ref="B4:B6"/>
    <mergeCell ref="C4:C5"/>
    <mergeCell ref="D4:D5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Lam Nghiep</vt:lpstr>
      <vt:lpstr>Lua</vt:lpstr>
      <vt:lpstr>cay lao nam</vt:lpstr>
      <vt:lpstr>Hang nam</vt:lpstr>
      <vt:lpstr>Ao</vt:lpstr>
      <vt:lpstr>'cay lao nam'!chuong_pl_1_name</vt:lpstr>
      <vt:lpstr>Ao!chuong_pl_3_name</vt:lpstr>
      <vt:lpstr>'cay lao nam'!Print_Titles</vt:lpstr>
      <vt:lpstr>'Hang nam'!Print_Titles</vt:lpstr>
      <vt:lpstr>'Lam Nghiep'!Print_Titles</vt:lpstr>
      <vt:lpstr>Lua!Print_Titles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2025-11-16T09:36:04Z</cp:lastPrinted>
  <dcterms:created xsi:type="dcterms:W3CDTF">2025-08-24T08:17:09Z</dcterms:created>
  <dcterms:modified xsi:type="dcterms:W3CDTF">2025-11-17T07:35:07Z</dcterms:modified>
</cp:coreProperties>
</file>